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2022\TOMADA DE PREÇOS 2022\TP 011-2022 - RECAPEAMENTO JOSE DE ANCHIETA\ATOS E EDITAL\TCM GEO OBRAS\GEO OBRAS FINAL\"/>
    </mc:Choice>
  </mc:AlternateContent>
  <xr:revisionPtr revIDLastSave="0" documentId="8_{D59A08E7-76C5-4A2D-97F4-D620A60B8BC6}" xr6:coauthVersionLast="47" xr6:coauthVersionMax="47" xr10:uidLastSave="{00000000-0000-0000-0000-000000000000}"/>
  <bookViews>
    <workbookView xWindow="0" yWindow="0" windowWidth="28800" windowHeight="15600" activeTab="1"/>
  </bookViews>
  <sheets>
    <sheet name="PLANILHA" sheetId="1" r:id="rId1"/>
    <sheet name="Planilha6" sheetId="2" r:id="rId2"/>
    <sheet name="COMPOSIÇÃO" sheetId="3" r:id="rId3"/>
    <sheet name="CRONOGRAMA" sheetId="4" r:id="rId4"/>
    <sheet name="B D I" sheetId="5" r:id="rId5"/>
    <sheet name="ENCARGOS" sheetId="6" r:id="rId6"/>
  </sheets>
  <definedNames>
    <definedName name="_xlnm.Print_Area" localSheetId="3">CRONOGRAMA!$B$3:$F$25</definedName>
    <definedName name="_xlnm.Print_Area" localSheetId="0">PLANILHA!$A$1:$M$26</definedName>
  </definedNames>
  <calcPr calcId="191029"/>
</workbook>
</file>

<file path=xl/calcChain.xml><?xml version="1.0" encoding="utf-8"?>
<calcChain xmlns="http://schemas.openxmlformats.org/spreadsheetml/2006/main">
  <c r="L23" i="1" l="1"/>
  <c r="L22" i="1"/>
  <c r="L20" i="1"/>
  <c r="L17" i="1"/>
  <c r="L16" i="1"/>
  <c r="L15" i="1"/>
  <c r="L14" i="1"/>
  <c r="D19" i="4" s="1"/>
  <c r="L13" i="1"/>
  <c r="L12" i="1"/>
  <c r="L11" i="1"/>
  <c r="L10" i="1"/>
  <c r="L6" i="1"/>
  <c r="O133" i="3"/>
  <c r="O132" i="3"/>
  <c r="O131" i="3"/>
  <c r="O130" i="3"/>
  <c r="O129" i="3"/>
  <c r="O128" i="3"/>
  <c r="O127" i="3"/>
  <c r="O126" i="3"/>
  <c r="O125" i="3"/>
  <c r="J23" i="1" s="1"/>
  <c r="O120" i="3"/>
  <c r="O119" i="3"/>
  <c r="O118" i="3"/>
  <c r="O117" i="3"/>
  <c r="O116" i="3"/>
  <c r="O115" i="3" s="1"/>
  <c r="O113" i="3"/>
  <c r="L21" i="1" s="1"/>
  <c r="O109" i="3"/>
  <c r="O108" i="3"/>
  <c r="O107" i="3"/>
  <c r="O106" i="3"/>
  <c r="O102" i="3" s="1"/>
  <c r="O105" i="3"/>
  <c r="O104" i="3"/>
  <c r="O103" i="3"/>
  <c r="O100" i="3"/>
  <c r="L19" i="1" s="1"/>
  <c r="O99" i="3"/>
  <c r="L18" i="1" s="1"/>
  <c r="D21" i="4" s="1"/>
  <c r="F21" i="4" s="1"/>
  <c r="O95" i="3"/>
  <c r="O94" i="3"/>
  <c r="O93" i="3" s="1"/>
  <c r="O88" i="3"/>
  <c r="O87" i="3"/>
  <c r="O86" i="3"/>
  <c r="O85" i="3"/>
  <c r="O84" i="3"/>
  <c r="O80" i="3" s="1"/>
  <c r="O83" i="3"/>
  <c r="O82" i="3"/>
  <c r="O81" i="3"/>
  <c r="O75" i="3"/>
  <c r="O74" i="3"/>
  <c r="O73" i="3"/>
  <c r="O72" i="3"/>
  <c r="O71" i="3"/>
  <c r="O70" i="3"/>
  <c r="O69" i="3"/>
  <c r="O68" i="3"/>
  <c r="O67" i="3" s="1"/>
  <c r="O65" i="3"/>
  <c r="O61" i="3"/>
  <c r="O60" i="3"/>
  <c r="O59" i="3"/>
  <c r="N59" i="3" s="1"/>
  <c r="O54" i="3"/>
  <c r="O53" i="3"/>
  <c r="O52" i="3"/>
  <c r="O51" i="3"/>
  <c r="O50" i="3" s="1"/>
  <c r="O45" i="3"/>
  <c r="O44" i="3"/>
  <c r="O43" i="3"/>
  <c r="O42" i="3"/>
  <c r="O41" i="3"/>
  <c r="O40" i="3"/>
  <c r="O39" i="3"/>
  <c r="O38" i="3" s="1"/>
  <c r="O33" i="3"/>
  <c r="O30" i="3" s="1"/>
  <c r="O32" i="3"/>
  <c r="O31" i="3"/>
  <c r="O28" i="3"/>
  <c r="L9" i="1" s="1"/>
  <c r="D17" i="4" s="1"/>
  <c r="E17" i="4" s="1"/>
  <c r="O24" i="3"/>
  <c r="O23" i="3"/>
  <c r="O22" i="3"/>
  <c r="O21" i="3"/>
  <c r="O25" i="3" s="1"/>
  <c r="O14" i="3"/>
  <c r="O13" i="3"/>
  <c r="O12" i="3"/>
  <c r="O11" i="3"/>
  <c r="O10" i="3"/>
  <c r="O15" i="3" s="1"/>
  <c r="O7" i="3"/>
  <c r="L5" i="1" s="1"/>
  <c r="D13" i="4" s="1"/>
  <c r="E13" i="4" s="1"/>
  <c r="L27" i="2"/>
  <c r="L24" i="2"/>
  <c r="P6" i="1"/>
  <c r="P80" i="3" l="1"/>
  <c r="J90" i="3"/>
  <c r="O90" i="3" s="1"/>
  <c r="K16" i="1" s="1"/>
  <c r="N80" i="3"/>
  <c r="J16" i="1"/>
  <c r="O89" i="3"/>
  <c r="J16" i="2"/>
  <c r="E19" i="4"/>
  <c r="F19" i="4"/>
  <c r="K16" i="3"/>
  <c r="O9" i="3"/>
  <c r="O16" i="3"/>
  <c r="K6" i="1" s="1"/>
  <c r="J10" i="2"/>
  <c r="N30" i="3"/>
  <c r="K35" i="3"/>
  <c r="O35" i="3" s="1"/>
  <c r="K10" i="1" s="1"/>
  <c r="O34" i="3"/>
  <c r="P30" i="3"/>
  <c r="J10" i="1"/>
  <c r="P50" i="3"/>
  <c r="J12" i="1"/>
  <c r="J12" i="2"/>
  <c r="J56" i="3"/>
  <c r="O56" i="3" s="1"/>
  <c r="K12" i="1" s="1"/>
  <c r="N50" i="3"/>
  <c r="O55" i="3"/>
  <c r="J15" i="2"/>
  <c r="O76" i="3"/>
  <c r="J77" i="3"/>
  <c r="O77" i="3" s="1"/>
  <c r="K15" i="1" s="1"/>
  <c r="P67" i="3"/>
  <c r="J15" i="1"/>
  <c r="N67" i="3"/>
  <c r="J17" i="1"/>
  <c r="J97" i="3"/>
  <c r="O97" i="3" s="1"/>
  <c r="K17" i="1" s="1"/>
  <c r="P93" i="3"/>
  <c r="N93" i="3"/>
  <c r="J17" i="2"/>
  <c r="O96" i="3"/>
  <c r="J22" i="2"/>
  <c r="P115" i="3"/>
  <c r="N115" i="3"/>
  <c r="J122" i="3"/>
  <c r="O122" i="3" s="1"/>
  <c r="K22" i="1" s="1"/>
  <c r="J22" i="1"/>
  <c r="O121" i="3"/>
  <c r="J20" i="2"/>
  <c r="N102" i="3"/>
  <c r="J20" i="1"/>
  <c r="O110" i="3"/>
  <c r="J111" i="3"/>
  <c r="O111" i="3" s="1"/>
  <c r="K20" i="1" s="1"/>
  <c r="P102" i="3"/>
  <c r="K26" i="3"/>
  <c r="O20" i="3"/>
  <c r="Q25" i="3"/>
  <c r="O26" i="3"/>
  <c r="J11" i="1"/>
  <c r="K47" i="3"/>
  <c r="O46" i="3"/>
  <c r="P38" i="3"/>
  <c r="N38" i="3"/>
  <c r="J11" i="2"/>
  <c r="O47" i="3"/>
  <c r="K11" i="1" s="1"/>
  <c r="O62" i="3"/>
  <c r="P59" i="3"/>
  <c r="J63" i="3"/>
  <c r="O63" i="3" s="1"/>
  <c r="K13" i="1" s="1"/>
  <c r="P125" i="3"/>
  <c r="J13" i="1"/>
  <c r="J23" i="2"/>
  <c r="O134" i="3"/>
  <c r="J13" i="2"/>
  <c r="N125" i="3"/>
  <c r="K135" i="3"/>
  <c r="O135" i="3" s="1"/>
  <c r="K23" i="1" s="1"/>
  <c r="J8" i="2" l="1"/>
  <c r="N20" i="3"/>
  <c r="J8" i="1"/>
  <c r="P20" i="3"/>
  <c r="N9" i="3"/>
  <c r="J6" i="2"/>
  <c r="J6" i="1"/>
  <c r="P9" i="3"/>
  <c r="Q137" i="3"/>
  <c r="K8" i="1"/>
  <c r="O27" i="3"/>
  <c r="E24" i="1" l="1"/>
  <c r="E24" i="2"/>
  <c r="O137" i="3"/>
  <c r="L8" i="1"/>
  <c r="Q139" i="3"/>
  <c r="O18" i="3"/>
  <c r="L7" i="1" s="1"/>
  <c r="D15" i="4" s="1"/>
  <c r="F15" i="4" l="1"/>
  <c r="F23" i="4" s="1"/>
  <c r="F22" i="4" s="1"/>
  <c r="E15" i="4"/>
  <c r="E23" i="4" s="1"/>
  <c r="E26" i="2"/>
  <c r="P144" i="3"/>
  <c r="O139" i="3"/>
  <c r="E26" i="1"/>
  <c r="Q138" i="3"/>
  <c r="M23" i="1" l="1"/>
  <c r="M17" i="1"/>
  <c r="M13" i="1"/>
  <c r="M10" i="1"/>
  <c r="M9" i="1" s="1"/>
  <c r="M22" i="1"/>
  <c r="M21" i="1" s="1"/>
  <c r="M16" i="1"/>
  <c r="M15" i="1"/>
  <c r="M14" i="1" s="1"/>
  <c r="M11" i="1"/>
  <c r="M20" i="1"/>
  <c r="M6" i="1"/>
  <c r="M12" i="1"/>
  <c r="E25" i="1"/>
  <c r="O138" i="3"/>
  <c r="E25" i="2"/>
  <c r="M8" i="1"/>
  <c r="E22" i="4"/>
  <c r="E24" i="4" s="1"/>
  <c r="F24" i="4" s="1"/>
  <c r="E25" i="4"/>
  <c r="F25" i="4" s="1"/>
  <c r="M20" i="2"/>
  <c r="M10" i="2"/>
  <c r="M9" i="2" s="1"/>
  <c r="M6" i="2"/>
  <c r="M23" i="2"/>
  <c r="M17" i="2"/>
  <c r="M13" i="2"/>
  <c r="M16" i="2"/>
  <c r="M12" i="2"/>
  <c r="M8" i="2"/>
  <c r="M11" i="2"/>
  <c r="M22" i="2"/>
  <c r="M21" i="2" s="1"/>
  <c r="M15" i="2"/>
  <c r="M14" i="2" l="1"/>
</calcChain>
</file>

<file path=xl/sharedStrings.xml><?xml version="1.0" encoding="utf-8"?>
<sst xmlns="http://schemas.openxmlformats.org/spreadsheetml/2006/main" count="874" uniqueCount="281">
  <si>
    <t>Obra</t>
  </si>
  <si>
    <t>Bancos</t>
  </si>
  <si>
    <t>B.D.I.</t>
  </si>
  <si>
    <t>Encargos Sociais</t>
  </si>
  <si>
    <t>RECUPERAÇÃO E RECAPEAMENTO EM CBUQ - RUA JOSÉ DE ANCHIETA.</t>
  </si>
  <si>
    <t>SINAPI - 05/2022 - Pará SEDOP - 05/2022 - Pará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</si>
  <si>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</si>
  <si>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</si>
  <si>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</si>
  <si>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</si>
  <si>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</si>
  <si>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</si>
  <si>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</si>
  <si>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</si>
  <si>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</si>
  <si>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
com BDI</t>
  </si>
  <si>
    <t>Total</t>
  </si>
  <si>
    <t>Peso (%)</t>
  </si>
  <si>
    <t>SERVIÇOS PRELIMINARES</t>
  </si>
  <si>
    <t>1.1</t>
  </si>
  <si>
    <t>SEDOP</t>
  </si>
  <si>
    <t>Placa de obra em lona com plotagem de gráfica</t>
  </si>
  <si>
    <t>m²</t>
  </si>
  <si>
    <t>MOBILIZAÇÃO E DESMOBILIZAÇÃO</t>
  </si>
  <si>
    <t>2.1</t>
  </si>
  <si>
    <t>Mobilização e Desmobilização de pessoal e equipamentos</t>
  </si>
  <si>
    <t>UN</t>
  </si>
  <si>
    <t>RECUPERAÇÃO DO PAVIMENTO-BASE</t>
  </si>
  <si>
    <t>3.1</t>
  </si>
  <si>
    <t>SINAPI</t>
  </si>
  <si>
    <t>ESCAVAÇÃO HORIZONTAL EM SOLO DE 1A CATEGORIA COM TRATOR DE
ESTEIRAS (170HP/LÂMINA: 5,20M3). AF_07/2020</t>
  </si>
  <si>
    <t>m³</t>
  </si>
  <si>
    <t>3.2</t>
  </si>
  <si>
    <t>REGULARIZAÇÃO E COMPACTAÇÃO DE SUBLEITO DE SOLO
PREDOMINANTEMENTE ARENOSO. AF_11/2019</t>
  </si>
  <si>
    <t>3.3</t>
  </si>
  <si>
    <t>CARGA, MANOBRA E DESCARGA DE SOLOS E MATERIAIS GRANULARES EM CAMINHÃO BASCULANTE 10 M³ - CARGA COM ESCAVADEIRA HIDRÁULICA (CAÇAMBA DE 1,20 M³ / 155 HP) E DESCARGA LIVRE
(UNIDADE: M3). AF_07/2020</t>
  </si>
  <si>
    <t>3.4</t>
  </si>
  <si>
    <t>TRANSPORTE COM CAMINHÃO BASCULANTE DE 10 M³, EM VIA URBANA
EM LEITO NATURAL (UNIDADE: M3XKM). AF_07/2020</t>
  </si>
  <si>
    <t>M3XKM</t>
  </si>
  <si>
    <t>SERVIÇOS DE RECAPEAMENTO EM CBUQ</t>
  </si>
  <si>
    <t>4.1</t>
  </si>
  <si>
    <t>EXECUÇÃO DE PINTURA DE LIGAÇÃO COM EMULSÃO ASFÁLTICA RR-2C.
AF_11/2019</t>
  </si>
  <si>
    <t>4.2</t>
  </si>
  <si>
    <t>Próprio</t>
  </si>
  <si>
    <t>EXECUÇÃO DE PAVIMENTO COM APLICAÇÃO DE CONCRETO ASFÁLTICO. CAMADA DE ROLAMENTO - EXCLUSIVE CARGA E TRANSPORTE.</t>
  </si>
  <si>
    <t>M³</t>
  </si>
  <si>
    <t>4.3</t>
  </si>
  <si>
    <t>TRANSPORTE COM CAMINHÃO BASCULANTE DE 10 M³, EM VIA URBANA
PAVIMENTADA, DMT ATÉ 30 KM (UNIDADE: M3XKM). AF_07/2020</t>
  </si>
  <si>
    <t>SINALIZAÇÃO VERTICAL E HORIZONTAL</t>
  </si>
  <si>
    <t>5.1</t>
  </si>
  <si>
    <t>VERTICAL</t>
  </si>
  <si>
    <t>5.1.1</t>
  </si>
  <si>
    <t>SINALIZAÇ
ÃO001</t>
  </si>
  <si>
    <t>PLACA DE IDENTIFICAÇÃO DE VIAS COM PINTURA REFLETIVA, SUPORTE METÁLICO E BASE DE CONCRETO.</t>
  </si>
  <si>
    <t>5.2</t>
  </si>
  <si>
    <t>HORIZONTAL</t>
  </si>
  <si>
    <t>5.2.1</t>
  </si>
  <si>
    <t>PINTURA DE FAIXA DE PEDESTRE OU ZEBRADA COM TINTA EPÓXI, E  = 30
CM, APLICAÇÃO MANUAL. AF_05/2021</t>
  </si>
  <si>
    <t>5.2.2</t>
  </si>
  <si>
    <t>PINTURA DE EIXO VIÁRIO SOBRE ASFALTO COM TINTA RETRORREFLETIVA A BASE DE RESINA ACRÍLICA COM MICROESFERAS DE VIDRO, APLICAÇÃO MECÂNICA COM DEMARCADORA AUTOPROPELIDA.
AF_05/2021</t>
  </si>
  <si>
    <t>M</t>
  </si>
  <si>
    <t>Total sem BDI</t>
  </si>
  <si>
    <t>Total do BDI</t>
  </si>
  <si>
    <t>Total Geral</t>
  </si>
  <si>
    <t xml:space="preserve">Obra   </t>
  </si>
  <si>
    <t xml:space="preserve"> Bancos  </t>
  </si>
  <si>
    <t xml:space="preserve">B.D.I. </t>
  </si>
  <si>
    <t>SINAPI - 05/2022 - Pará  SEDOP - 05/2022 - Pará</t>
  </si>
  <si>
    <t>Não Desonerado: embutido preços unitário dos insumos de mão de obra, de acordo com as bases.</t>
  </si>
  <si>
    <t>Planilha Orçamentária Analítica</t>
  </si>
  <si>
    <t>Tipo</t>
  </si>
  <si>
    <t>Composição</t>
  </si>
  <si>
    <t>Composição
Auxiliar</t>
  </si>
  <si>
    <t>SERVENTE COM ENCARGOS COMPLEMENTARES</t>
  </si>
  <si>
    <t>H</t>
  </si>
  <si>
    <t>CARPINTEIRO COM ENCARGOS COMPLEMENTARES</t>
  </si>
  <si>
    <t>Insumo</t>
  </si>
  <si>
    <t>D00281</t>
  </si>
  <si>
    <t>Pernamanca 3" x 2" 4 m - madeira branca</t>
  </si>
  <si>
    <t>Material</t>
  </si>
  <si>
    <t>Dz</t>
  </si>
  <si>
    <t>D00475</t>
  </si>
  <si>
    <t>Lona com plotagem de gráfica</t>
  </si>
  <si>
    <t>D00084</t>
  </si>
  <si>
    <t>Prego 1 1/2"x13</t>
  </si>
  <si>
    <t>KG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</si>
  <si>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</si>
  <si>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</si>
  <si>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</si>
  <si>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</si>
  <si>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</si>
  <si>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</si>
  <si>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</si>
  <si>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AJUDANTE DE PEDREIRO COM ENCARGOS COMPLEMENTARES</t>
  </si>
  <si>
    <t>SEDI - SERVIÇOS DIVERSOS</t>
  </si>
  <si>
    <t>PEDREIRO COM ENCARGOS COMPLEMENTARES</t>
  </si>
  <si>
    <t>TRANSPORTE COM CAMINHÃO CARROCERIA 9T, EM VIA URBANA EM
LEITO NATURAL (UNIDADE: TXKM). AF_07/2020</t>
  </si>
  <si>
    <t>TRAN - TRANSPORTES, CARGAS
E DESCARGAS</t>
  </si>
  <si>
    <t>TXKM</t>
  </si>
  <si>
    <t>Composição Auxiliar</t>
  </si>
  <si>
    <t>TRANSPORTE COM CAMINHÃO BASCULANTE DE 10 M³, EM VIA URBANA EM REVESTIMENTO PRIMÁRIO (UNIDADE: TXKM). AF_07/2020</t>
  </si>
  <si>
    <t>TRAN - TRANSPORTES, CARGAS E DESCARGAS</t>
  </si>
  <si>
    <t>ESCAVAÇÃO HORIZONTAL EM SOLO DE 1A CATEGORIA COM TRATOR DE ESTEIRAS (170HP/LÂMINA: 5,20M3). AF_07/2020</t>
  </si>
  <si>
    <t>MOVT - MOVIMENTO DE TERRA</t>
  </si>
  <si>
    <t>TRATOR DE ESTEIRAS, POTÊNCIA 170 HP, PESO OPERACIONAL 19 T,
CAÇAMBA 5,2 M3 - CHI DIURNO. AF_06/2014</t>
  </si>
  <si>
    <t>CHOR - CUSTOS HORÁRIOS DE
MÁQUINAS E EQUIPAMENTOS</t>
  </si>
  <si>
    <t>CHI</t>
  </si>
  <si>
    <t>TRATOR DE ESTEIRAS, POTÊNCIA 170 HP, PESO OPERACIONAL 19 T,
CAÇAMBA 5,2 M3 - CHP DIURNO. AF_06/2014</t>
  </si>
  <si>
    <t>CHP</t>
  </si>
  <si>
    <t>PAVI - PAVIMENTAÇÃO</t>
  </si>
  <si>
    <t>MOTONIVELADORA POTÊNCIA BÁSICA LÍQUIDA (PRIMEIRA MARCHA) 125 HP, PESO BRUTO 13032 KG, LARGURA DA LÂMINA DE 3,7 M - CHP DIURNO. AF_06/2014</t>
  </si>
  <si>
    <t>CHOR - CUSTOS HORÁRIOS DE MÁQUINAS E EQUIPAMENTOS</t>
  </si>
  <si>
    <t>MOTONIVELADORA POTÊNCIA BÁSICA LÍQUIDA (PRIMEIRA MARCHA) 125 HP, PESO BRUTO 13032 KG, LARGURA DA LÂMINA DE 3,7 M - CHI DIURNO.
AF_06/2014</t>
  </si>
  <si>
    <t>CAMINHÃO PIPA 10.000 L TRUCADO, PESO BRUTO TOTAL 23.000 KG, CARGA ÚTIL MÁXIMA 15.935 KG, DISTÂNCIA ENTRE EIXOS 4,8 M, POTÊNCIA 230 CV, INCLUSIVE TANQUE DE AÇO PARA TRANSPORTE DE ÁGUA - CHI DIURNO. AF_06/2014</t>
  </si>
  <si>
    <t>ROLO COMPACTADOR DE PNEUS, ESTATICO, PRESSAO VARIAVEL, POTENCIA 110 HP, PESO SEM/COM LASTRO 10,8/27 T, LARGURA DE ROLAGEM 2,30 M - CHI DIURNO. AF_06/2017</t>
  </si>
  <si>
    <t>CAMINHÃO PIPA 10.000 L TRUCADO, PESO BRUTO TOTAL 23.000 KG, CARGA ÚTIL MÁXIMA 15.935 KG, DISTÂNCIA ENTRE EIXOS 4,8 M, POTÊNCIA 230 CV, INCLUSIVE TANQUE DE AÇO PARA TRANSPORTE DE ÁGUA - CHP DIURNO. AF_06/2014</t>
  </si>
  <si>
    <t>ROLO COMPACTADOR DE PNEUS, ESTATICO, PRESSAO VARIAVEL, POTENCIA 110 HP, PESO SEM/COM LASTRO 10,8/27 T, LARGURA DE ROLAGEM 2,30 M - CHP DIURNO. AF_06/2017</t>
  </si>
  <si>
    <t>ESCAVADEIRA HIDRÁULICA SOBRE ESTEIRAS, CAÇAMBA 1,20 M3, PESO OPERACIONAL 21 T, POTÊNCIA BRUTA 155 HP - CHP DIURNO. AF_06/2014</t>
  </si>
  <si>
    <t>CAMINHÃO BASCULANTE 10 M3, TRUCADO CABINE SIMPLES, PESO BRUTO TOTAL 23.000 KG, CARGA ÚTIL MÁXIMA 15.935 KG, DISTÂNCIA ENTRE EIXOS 4,80 M, POTÊNCIA 230 CV INCLUSIVE CAÇAMBA METÁLICA - CHP DIURNO. AF_06/2014</t>
  </si>
  <si>
    <t>ESCAVADEIRA HIDRÁULICA SOBRE ESTEIRAS, CAÇAMBA 1,20 M3, PESO OPERACIONAL 21 T, POTÊNCIA BRUTA 155 HP - CHI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</si>
  <si>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</si>
  <si>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TRANSPORTE COM CAMINHÃO BASCULANTE DE 10 M³, EM VIA URBANA EM LEITO NATURAL (UNIDADE: M3XKM). AF_07/2020</t>
  </si>
  <si>
    <t xml:space="preserve">Quant. =&gt;        </t>
  </si>
  <si>
    <t>ESPARGIDOR DE ASFALTO PRESSURIZADO, TANQUE 6 M3 COM ISOLAÇÃO TÉRMICA, AQUECIDO COM 2 MAÇARICOS, COM BARRA ESPARGIDORA 3,60 M, MONTADO SOBRE CAMINHÃO  TOCO, PBT 14.300 KG, POTÊNCIA 185 CV - CHP DIURNO. AF_08/2015</t>
  </si>
  <si>
    <t>VASSOURA MECÂNICA REBOCÁVEL COM ESCOVA CILÍNDRICA, LARGURA ÚTIL DE VARRIMENTO DE 2,44 M - CHP DIURNO. AF_06/2014</t>
  </si>
  <si>
    <t>ESPARGIDOR DE ASFALTO PRESSURIZADO, TANQUE 6 M3 COM ISOLAÇÃO TÉRMICA, AQUECIDO COM 2 MAÇARICOS, COM BARRA ESPARGIDORA 3,60 M, MONTADO SOBRE CAMINHÃO  TOCO, PBT 14.300 KG, POTÊNCIA 185 CV - CHI DIURNO. AF_08/2015</t>
  </si>
  <si>
    <t>VASSOURA MECÂNICA REBOCÁVEL COM ESCOVA CILÍNDRICA, LARGURA ÚTIL DE VARRIMENTO DE 2,44 M - CHI DIURNO. AF_06/2014</t>
  </si>
  <si>
    <t>TRATOR DE PNEUS, POTÊNCIA 85 CV, TRAÇÃO 4X4, PESO COM LASTRO
DE 4.675 KG - CHI DIURNO. AF_06/2014</t>
  </si>
  <si>
    <t>TRATOR DE PNEUS, POTÊNCIA 85 CV, TRAÇÃO 4X4, PESO COM LASTRO
DE 4.675 KG - CHP DIURNO. AF_06/2014</t>
  </si>
  <si>
    <t>EMULSAO ASFALTICA CATIONICA RR-2C PARA USO EM PAVIMENTACAO ASFALTICA (COLETADO CAIXA NA ANP ACRESCIDO DE ICMS)</t>
  </si>
  <si>
    <t>VIBROACABADORA DE ASFALTO SOBRE ESTEIRAS, LARGURA DE PAVIMENTAÇÃO 1,90 M A 5,30 M, POTÊNCIA 105 HP CAPACIDADE 450 T/H -
CHP DIURNO. AF_11/2014</t>
  </si>
  <si>
    <t>CAMINHÃO BASCULANTE 10 M3, TRUCADO, POTÊNCIA 230 CV, INCLUSIVE CAÇAMBA METÁLICA, COM DISTRIBUIDOR DE AGREGADOS ACOPLADO -
CHP DIURNO. AF_02/2017</t>
  </si>
  <si>
    <t>ROLO COMPACTADOR VIBRATORIO TANDEM, ACO LISO, POTENCIA 125
HP, PESO SEM/COM LASTRO 10,20/11,65 T, LARGURA DE TRABALHO 1,73 M - CHP DIURNO. AF_11/2016</t>
  </si>
  <si>
    <t>TRATOR DE PNEUS COM POTÊNCIA DE 85 CV, TRAÇÃO 4X4, COM VASSOURA MECÂNICA ACOPLADA - CHP DIURNO. AF_03/2017</t>
  </si>
  <si>
    <t>Composição 
Auxiliar</t>
  </si>
  <si>
    <t>RASTELEIRO COM ENCARGOS COMPLEMENTARES</t>
  </si>
  <si>
    <t>TRANSPORTE COM CAMINHÃO BASCULANTE DE 18 M³, EM VIA URBANA PAVIMENTADA, DMT ATÉ 30 KM (UNIDADE: M3XKM). AF_07/2020</t>
  </si>
  <si>
    <t>CONCRETO BETUMINOSO USINADO A QUENTE (CBUQ) PARA PAVIMENTACAO ASFALTICA, PADRAO DNIT, FAIXA C, COM CAP 50/70 -
AQUISICAO POSTO USINA</t>
  </si>
  <si>
    <t>T</t>
  </si>
  <si>
    <t>TRANSPORTE COM CAMINHÃO BASCULANTE DE 10 M³, EM VIA URBANA PAVIMENTADA, DMT ATÉ 30 KM (UNIDADE: M3XKM). AF_07/2020</t>
  </si>
  <si>
    <t>SINALIZAÇÃO</t>
  </si>
  <si>
    <t>PLACA DE IDENTIFICAÇÃO DE VIAS COM PINTURA REFLETIVA, SUPORTE
METÁLICO E BASE DE CONCRETO.</t>
  </si>
  <si>
    <t>URBA - URBANIZAÇÃO</t>
  </si>
  <si>
    <t>TUBO DE AÇO GALVANIZADO COM COSTURA, CLASSE MÉDIA, CONEXÃO RANHURADA, DN 50 (2"), INSTALADO EM PRUMADAS - FORNECIMENTO E
INSTALAÇÃO. AF_10/2020</t>
  </si>
  <si>
    <t>INHI - INSTALAÇÕES HIDROS SANITÁRIAS</t>
  </si>
  <si>
    <t>ESCAVAÇÃO MANUAL DE VALA COM PROFUNDIDADE MENOR OU IGUAL A
1,30 M. AF_02/2021</t>
  </si>
  <si>
    <t>CONCRETO FCK = 15MPA, TRAÇO 1:3,4:3,4 (EM MASSA SECA DE CIMENTO/ AREIA MÉDIA/ SEIXO ROLADO) - PREPARO MANUAL.
AF_05/2021</t>
  </si>
  <si>
    <t>FUES - FUNDAÇÕES E ESTRUTURAS</t>
  </si>
  <si>
    <t>PLACA DE SINALIZACAO EM CHAPA DE ACO NUM 16 COM PINTURA
REFLETIVA</t>
  </si>
  <si>
    <t>ABRACADEIRA, GALVANIZADA/ZINCADA, ROSCA SEM FIM, PARAFUSO INOX, LARGURA  FITA *12,6 A *14 MM, D = 2" A 2 1/2"</t>
  </si>
  <si>
    <t>PARAFUSO DE FERRO POLIDO, SEXTAVADO, COM ROSCA PARCIAL, DIAMETRO 5/8", COMPRIMENTO 6", COM PORCA E ARRUELA DE PRESSAO
MEDIA</t>
  </si>
  <si>
    <t>PINT - PINTURAS</t>
  </si>
  <si>
    <t xml:space="preserve">Composição 
Auxiliar </t>
  </si>
  <si>
    <t>PINTOR COM ENCARGOS COMPLEMENTARES</t>
  </si>
  <si>
    <t>DILUENTE EPOXI</t>
  </si>
  <si>
    <t>L</t>
  </si>
  <si>
    <t>FITA CREPE ROLO DE 25 MM X 50 M</t>
  </si>
  <si>
    <t>TINTA EPOXI BASE AGUA PREMIUM, BRANCA</t>
  </si>
  <si>
    <t>PINTURA DE EIXO VIÁRIO SOBRE ASFALTO COM TINTA RETRORREFLETIVA A BASE DE RESINA ACRÍLICA COM MICROESFERAS DE VIDRO, APLICAÇÃO MECÂNICA COM DEMARCADORA
AUTOPROPELIDA. AF_05/2021</t>
  </si>
  <si>
    <t>MÁQUINA DEMARCADORA DE FAIXA DE TRÁFEGO À FRIO, AUTOPROPELIDA, POTÊNCIA 38 HP - CHP DIURNO. AF_07/2016</t>
  </si>
  <si>
    <t>MÁQUINA DEMARCADORA DE FAIXA DE TRÁFEGO À FRIO, AUTOPROPELIDA, POTÊNCIA 38 HP - CHI DIURNO. AF_07/2016</t>
  </si>
  <si>
    <t>DILUENTE AGUARRAS</t>
  </si>
  <si>
    <t>MICROESFERAS DE VIDRO PARA SINALIZACAO HORIZONTAL VIARIA, TIPO
I-B (PREMIX) - NBR  16184</t>
  </si>
  <si>
    <t>MICROESFERAS DE VIDRO PARA SINALIZACAO HORIZONTAL VIARIA, TIPO
II-A (DROP-ON) - NBR  16184</t>
  </si>
  <si>
    <t>TINTA ACRILICA A BASE DE SOLVENTE, PARA SINALIZACAO HORIZONTAL
VIARIA (NBR 11862)</t>
  </si>
  <si>
    <t>Encargos</t>
  </si>
  <si>
    <t>SINAPI - 05/2022 - Pará</t>
  </si>
  <si>
    <t>Não Desonerado: embutido nos preços unitário dos insumos de mão de obra,</t>
  </si>
  <si>
    <t>SEDOP - 05/2022 - Pará</t>
  </si>
  <si>
    <t>CRONOGRAMA FISICO-FINANCEIRO</t>
  </si>
  <si>
    <t>Total Por Etapa</t>
  </si>
  <si>
    <t>30 DIAS</t>
  </si>
  <si>
    <t>60 DIAS</t>
  </si>
  <si>
    <t>Porcentagem</t>
  </si>
  <si>
    <t>Custo</t>
  </si>
  <si>
    <t>Porcentagem Acumulado</t>
  </si>
  <si>
    <t>Custo Acumulado</t>
  </si>
  <si>
    <t>Proponente / Tomador</t>
  </si>
  <si>
    <t>Município/UF</t>
  </si>
  <si>
    <t>PREFEITURA MUNICIPAL DE BRASIL NOVO</t>
  </si>
  <si>
    <t>BRASIL NOVO / PA</t>
  </si>
  <si>
    <t>Nº do CT</t>
  </si>
  <si>
    <t>Empreendimento / Apelido</t>
  </si>
  <si>
    <t>Gestor / Programa / Modalidade / Ação</t>
  </si>
  <si>
    <t>RECUPERAÇÃO E RECAPEAMENTO EM CBUQ - RUA ANCHIETA.</t>
  </si>
  <si>
    <t>Tipo de Obra (conforme Acórdão 2622/2013 - TCU):</t>
  </si>
  <si>
    <t xml:space="preserve">Construção de Rodovias e Ferrovias (também para Recapeamento, Pavimentação e Praças)                                                     </t>
  </si>
  <si>
    <t>PLANILHA DE DETALHAMENTO DE BDI - PADRÃO</t>
  </si>
  <si>
    <t>ITENS</t>
  </si>
  <si>
    <t>SIGLAS</t>
  </si>
  <si>
    <t>VALORES</t>
  </si>
  <si>
    <t>TAXA DE RATEIO DA ADMINISTRAÇÃO CENTRAL</t>
  </si>
  <si>
    <t>AC</t>
  </si>
  <si>
    <t>TAXA DE SEGURO E GARANTIA DO EMPREENDIMENTO</t>
  </si>
  <si>
    <t>S+G</t>
  </si>
  <si>
    <t>TAXA DE RISCO</t>
  </si>
  <si>
    <t>R</t>
  </si>
  <si>
    <t>TAXA DE DESPESAS FINANCEIRAS</t>
  </si>
  <si>
    <t>DF</t>
  </si>
  <si>
    <t>TAXA DE LUCRO</t>
  </si>
  <si>
    <t>TAXA DE TRIBUTOS</t>
  </si>
  <si>
    <t>PIS (geralmente 0,65%)</t>
  </si>
  <si>
    <t>I</t>
  </si>
  <si>
    <t>COFINS (geralmente 3,00%)</t>
  </si>
  <si>
    <t>ISS (legislação municipal)</t>
  </si>
  <si>
    <t>CPRB (INSS)</t>
  </si>
  <si>
    <t>BDI conforme Acórdão 2622/2013 - TCU</t>
  </si>
  <si>
    <t>BDI RESULTANTE</t>
  </si>
  <si>
    <t>FÓRMULA UTILIZADA:</t>
  </si>
  <si>
    <t>Declaro que foi adotado o regime contribuição previdenciária NÃO DESONERADO, sendo esta a alternativa mais adequada para a Administração Pública.</t>
  </si>
  <si>
    <t>Declaro que, conforme  legislação tributária municipal, a base de cálculo do  ISS   corresponde a</t>
  </si>
  <si>
    <t>do valor deste tipo de obra e, sobre esta base, incide ISS com alíquota de</t>
  </si>
  <si>
    <t>Observações:</t>
  </si>
  <si>
    <t>Responsável Técnico pela Elaboração do Orçamento:</t>
  </si>
  <si>
    <t>Nome:</t>
  </si>
  <si>
    <t>SERGIO AUGUSTO MAGALHAES BARBOSA</t>
  </si>
  <si>
    <t>Data:</t>
  </si>
  <si>
    <t>CREA:</t>
  </si>
  <si>
    <t>1505804876PA</t>
  </si>
  <si>
    <t>RRT / ART:</t>
  </si>
  <si>
    <t>COMPOSIÇÃO DAS TAXAS DE LEIS SOCIAIS E RISCO DO TRABALHO (%)</t>
  </si>
  <si>
    <t>A. Encargos sociais
básicos</t>
  </si>
  <si>
    <t>Mensalistas</t>
  </si>
  <si>
    <t xml:space="preserve">A 1. </t>
  </si>
  <si>
    <t>Previdência Social</t>
  </si>
  <si>
    <t xml:space="preserve">A 2. </t>
  </si>
  <si>
    <t>Fundo de Garantia por Tempo de Serviço</t>
  </si>
  <si>
    <t xml:space="preserve">A 3. </t>
  </si>
  <si>
    <t>Salário- Educação</t>
  </si>
  <si>
    <t xml:space="preserve">A 4. </t>
  </si>
  <si>
    <t>Serviço Social da Indústria (Sesi)</t>
  </si>
  <si>
    <t xml:space="preserve">A 5. </t>
  </si>
  <si>
    <t>Serviço Nacional de Aprendizagem Industrial  (Senai)</t>
  </si>
  <si>
    <t xml:space="preserve">A 6. </t>
  </si>
  <si>
    <t>Serviço de Apoio à Pequena e Média Empresa (Sebrae)</t>
  </si>
  <si>
    <t xml:space="preserve">A 7. </t>
  </si>
  <si>
    <t>Instituto Nacional de Colonização e Reforma Agrária (Incra)</t>
  </si>
  <si>
    <t xml:space="preserve">A 8. </t>
  </si>
  <si>
    <t>Seguro contra os acidentes de Trabalho (INSS)</t>
  </si>
  <si>
    <t xml:space="preserve">A 9. </t>
  </si>
  <si>
    <t>Seconci Serviço Social da Indústria da Construção e do Mobiliário (aplicável a todas as empresas constantes do III grupo da CLT- art.517)</t>
  </si>
  <si>
    <t>Total 1</t>
  </si>
  <si>
    <t>B. Encargos sociais que recebem as incidências de A</t>
  </si>
  <si>
    <t xml:space="preserve">B 1. </t>
  </si>
  <si>
    <t>Repouso semanal e feriados</t>
  </si>
  <si>
    <t xml:space="preserve">B 2. </t>
  </si>
  <si>
    <t>Auxílio-enfermidade  (*)</t>
  </si>
  <si>
    <t xml:space="preserve">B 3. </t>
  </si>
  <si>
    <t>Licença-paternidade  (*)</t>
  </si>
  <si>
    <t xml:space="preserve">B 4. </t>
  </si>
  <si>
    <t>13º Salário  (*)</t>
  </si>
  <si>
    <t xml:space="preserve">B 5. </t>
  </si>
  <si>
    <t>Dias de chuva / faltas justificadas na obra / outras dificuldades / acidentes de trabalho /greves/falta ou atraso na entrega de materiais ou serviços)  (*)</t>
  </si>
  <si>
    <t>Total 2</t>
  </si>
  <si>
    <t>C. Encargos sociais que não recebem incidências Globais de A</t>
  </si>
  <si>
    <t xml:space="preserve">C 1. </t>
  </si>
  <si>
    <t>Depósito por despedida injusta: 50% sobre [A2 + (A2 x B)]</t>
  </si>
  <si>
    <t xml:space="preserve">C 2. </t>
  </si>
  <si>
    <t>Férias (indenizadas)</t>
  </si>
  <si>
    <t>C 3.</t>
  </si>
  <si>
    <t xml:space="preserve"> Aviso-prévio (Indenizado) (*)</t>
  </si>
  <si>
    <t>Total 3</t>
  </si>
  <si>
    <t>D. Taxas das reincidências</t>
  </si>
  <si>
    <t>D 1.</t>
  </si>
  <si>
    <t>Reincidência de A sobre B</t>
  </si>
  <si>
    <t xml:space="preserve">D 2. </t>
  </si>
  <si>
    <t>Reincidência de A2 sobre C3</t>
  </si>
  <si>
    <t>Total 4</t>
  </si>
  <si>
    <t>PERCENTAGEM TOTAL ( 1 + 2 + 3 + 4 )</t>
  </si>
  <si>
    <t>C</t>
  </si>
  <si>
    <t>N</t>
  </si>
  <si>
    <t>S</t>
  </si>
  <si>
    <t>VR</t>
  </si>
  <si>
    <t>Vale transporte (**)</t>
  </si>
  <si>
    <t>(Refeição mínima - café da manhã) (**)</t>
  </si>
  <si>
    <t>Refeições (**)</t>
  </si>
  <si>
    <t>Seguro de vida e acidentes em grupo (**)</t>
  </si>
  <si>
    <t>EPI - Equipamento de Proteção Individual (*)</t>
  </si>
  <si>
    <t>Ferramentas manuais (*)</t>
  </si>
  <si>
    <t>PERCENTAGEM TOTAL DE ENCARGOS SOCIAIS</t>
  </si>
  <si>
    <t>(*) Adotado; (**) Itens que devem ser calculados segundo o critério de cada empresa. As fórmulas consideraram os seguintes itens: C - Custo médio da condução; N - Número médio de conduções; S - Salário médio mensal e VR - Vale refeição.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</si>
</sst>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8" formatCode="000000"/>
    <numFmt numFmtId="169" formatCode="#,##0.0000000"/>
    <numFmt numFmtId="170" formatCode="0.0000000"/>
    <numFmt numFmtId="171" formatCode="00000000"/>
    <numFmt numFmtId="172" formatCode="0.0%"/>
  </numFmts>
  <fonts count="55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b/>
      <sz val="8"/>
      <color indexed="8"/>
      <name val="Arial"/>
      <family val="2"/>
    </font>
    <font>
      <sz val="7"/>
      <color indexed="8"/>
      <name val="Arial"/>
      <family val="1"/>
      <charset val="204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Calibri"/>
      <family val="2"/>
    </font>
    <font>
      <sz val="8"/>
      <color indexed="8"/>
      <name val="Arial"/>
      <family val="2"/>
    </font>
    <font>
      <b/>
      <sz val="7"/>
      <color indexed="8"/>
      <name val="Calibri"/>
      <family val="2"/>
    </font>
    <font>
      <b/>
      <sz val="8"/>
      <color indexed="8"/>
      <name val="Arial"/>
      <family val="1"/>
      <charset val="204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9"/>
      <color indexed="8"/>
      <name val="Calibri"/>
      <family val="2"/>
    </font>
    <font>
      <sz val="8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indexed="8"/>
      <name val="Times New Roman"/>
      <family val="1"/>
    </font>
    <font>
      <sz val="8"/>
      <color indexed="9"/>
      <name val="Calibri"/>
      <family val="2"/>
    </font>
    <font>
      <sz val="10"/>
      <color indexed="9"/>
      <name val="Times New Roman"/>
      <family val="1"/>
      <charset val="204"/>
    </font>
    <font>
      <b/>
      <sz val="7"/>
      <color indexed="10"/>
      <name val="Arial"/>
      <family val="2"/>
    </font>
    <font>
      <b/>
      <sz val="7"/>
      <color indexed="9"/>
      <name val="Arial"/>
      <family val="2"/>
    </font>
    <font>
      <b/>
      <sz val="8"/>
      <color indexed="9"/>
      <name val="Calibri"/>
      <family val="2"/>
    </font>
    <font>
      <sz val="7"/>
      <color indexed="9"/>
      <name val="Arial"/>
      <family val="2"/>
    </font>
    <font>
      <sz val="10"/>
      <color indexed="9"/>
      <name val="Calibri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9"/>
      <color indexed="8"/>
      <name val="Arial"/>
      <family val="2"/>
    </font>
    <font>
      <b/>
      <sz val="10"/>
      <name val="Calibri"/>
      <family val="2"/>
    </font>
    <font>
      <sz val="9"/>
      <color indexed="8"/>
      <name val="Calibri"/>
      <family val="1"/>
      <charset val="204"/>
    </font>
    <font>
      <sz val="9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BF6"/>
        <bgColor indexed="64"/>
      </patternFill>
    </fill>
    <fill>
      <patternFill patternType="solid">
        <fgColor rgb="FFDFEFD7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7D7D7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auto="1"/>
      </right>
      <top/>
      <bottom style="thin">
        <color rgb="FFCCCCCC"/>
      </bottom>
      <diagonal/>
    </border>
    <border>
      <left style="thin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rgb="FFCCCCCC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/>
      <right style="thin">
        <color rgb="FFCCCCCC"/>
      </right>
      <top style="thin">
        <color rgb="FFCCCCCC"/>
      </top>
      <bottom style="thin">
        <color auto="1"/>
      </bottom>
      <diagonal/>
    </border>
    <border>
      <left/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/>
      <top style="thin">
        <color rgb="FF000000"/>
      </top>
      <bottom style="thin">
        <color rgb="FFCCCCCC"/>
      </bottom>
      <diagonal/>
    </border>
    <border>
      <left/>
      <right style="thin">
        <color rgb="FFCCCCCC"/>
      </right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/>
      <diagonal/>
    </border>
    <border>
      <left/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/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 style="thin">
        <color rgb="FF000000"/>
      </left>
      <right style="thin">
        <color rgb="FFCCCCCC"/>
      </right>
      <top/>
      <bottom style="thin">
        <color rgb="FFFF5400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/>
      <top style="thin">
        <color rgb="FFFF5400"/>
      </top>
      <bottom/>
      <diagonal/>
    </border>
    <border>
      <left style="thin">
        <color rgb="FF000000"/>
      </left>
      <right/>
      <top/>
      <bottom style="thin">
        <color rgb="FFFF5400"/>
      </bottom>
      <diagonal/>
    </border>
    <border>
      <left/>
      <right style="thin">
        <color rgb="FF000000"/>
      </right>
      <top/>
      <bottom style="thin">
        <color rgb="FFFF5400"/>
      </bottom>
      <diagonal/>
    </border>
    <border>
      <left style="thin">
        <color rgb="FF000000"/>
      </left>
      <right style="thin">
        <color rgb="FFCCCCCC"/>
      </right>
      <top style="thin">
        <color rgb="FFFF5400"/>
      </top>
      <bottom/>
      <diagonal/>
    </border>
    <border>
      <left style="thin">
        <color rgb="FFCCCCCC"/>
      </left>
      <right style="thin">
        <color rgb="FF000000"/>
      </right>
      <top style="thin">
        <color rgb="FFFF5400"/>
      </top>
      <bottom/>
      <diagonal/>
    </border>
    <border>
      <left style="thin">
        <color rgb="FFCCCCCC"/>
      </left>
      <right style="thin">
        <color rgb="FF000000"/>
      </right>
      <top/>
      <bottom style="thin">
        <color rgb="FFFF54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43">
    <xf numFmtId="0" fontId="0" fillId="0" borderId="0" applyNumberFormat="0" applyFill="0" applyBorder="0" applyProtection="0">
      <alignment vertical="top" wrapText="1"/>
    </xf>
    <xf numFmtId="43" fontId="0" fillId="0" borderId="0" applyFont="0" applyFill="0" applyBorder="0" applyAlignment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2">
    <xf numFmtId="0" fontId="0" fillId="0" borderId="0" xfId="0">
      <alignment vertical="top" wrapText="1"/>
    </xf>
    <xf numFmtId="0" fontId="35" fillId="0" borderId="10" xfId="0" applyFont="1" applyBorder="1" applyAlignment="1">
      <alignment horizontal="left" wrapText="1"/>
    </xf>
    <xf numFmtId="0" fontId="35" fillId="0" borderId="11" xfId="0" applyFont="1" applyBorder="1" applyAlignment="1">
      <alignment horizontal="left" wrapText="1"/>
    </xf>
    <xf numFmtId="0" fontId="30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right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36" fillId="0" borderId="0" xfId="0" applyFont="1">
      <alignment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10" fontId="30" fillId="0" borderId="14" xfId="0" applyNumberFormat="1" applyFont="1" applyBorder="1" applyAlignment="1">
      <alignment horizontal="left" vertical="top" shrinkToFit="1"/>
    </xf>
    <xf numFmtId="0" fontId="25" fillId="0" borderId="15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1" fontId="22" fillId="33" borderId="25" xfId="0" applyNumberFormat="1" applyFont="1" applyFill="1" applyBorder="1" applyAlignment="1">
      <alignment horizontal="left" vertical="center" shrinkToFit="1"/>
    </xf>
    <xf numFmtId="0" fontId="0" fillId="33" borderId="26" xfId="0" applyFill="1" applyBorder="1" applyAlignment="1">
      <alignment horizontal="left" vertical="center" wrapText="1"/>
    </xf>
    <xf numFmtId="0" fontId="22" fillId="33" borderId="29" xfId="0" applyFont="1" applyFill="1" applyBorder="1" applyAlignment="1">
      <alignment horizontal="left" vertical="center" wrapText="1"/>
    </xf>
    <xf numFmtId="0" fontId="22" fillId="33" borderId="30" xfId="0" applyFont="1" applyFill="1" applyBorder="1" applyAlignment="1">
      <alignment horizontal="left" vertical="center" wrapText="1"/>
    </xf>
    <xf numFmtId="0" fontId="22" fillId="33" borderId="31" xfId="0" applyFont="1" applyFill="1" applyBorder="1" applyAlignment="1">
      <alignment horizontal="left" vertical="center" wrapText="1"/>
    </xf>
    <xf numFmtId="4" fontId="0" fillId="33" borderId="26" xfId="0" applyNumberFormat="1" applyFill="1" applyBorder="1" applyAlignment="1">
      <alignment horizontal="left" vertical="center" wrapText="1"/>
    </xf>
    <xf numFmtId="4" fontId="22" fillId="33" borderId="26" xfId="0" applyNumberFormat="1" applyFont="1" applyFill="1" applyBorder="1" applyAlignment="1">
      <alignment horizontal="right" vertical="center" shrinkToFit="1"/>
    </xf>
    <xf numFmtId="10" fontId="22" fillId="33" borderId="32" xfId="0" applyNumberFormat="1" applyFont="1" applyFill="1" applyBorder="1" applyAlignment="1">
      <alignment horizontal="right" vertical="center" shrinkToFit="1"/>
    </xf>
    <xf numFmtId="0" fontId="21" fillId="34" borderId="25" xfId="0" applyFont="1" applyFill="1" applyBorder="1" applyAlignment="1">
      <alignment horizontal="left" vertical="center" wrapText="1"/>
    </xf>
    <xf numFmtId="168" fontId="21" fillId="34" borderId="26" xfId="0" applyNumberFormat="1" applyFont="1" applyFill="1" applyBorder="1" applyAlignment="1">
      <alignment horizontal="right" vertical="center" shrinkToFit="1"/>
    </xf>
    <xf numFmtId="0" fontId="21" fillId="34" borderId="26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26" xfId="0" applyFont="1" applyFill="1" applyBorder="1" applyAlignment="1">
      <alignment horizontal="center" vertical="center" wrapText="1"/>
    </xf>
    <xf numFmtId="4" fontId="21" fillId="34" borderId="26" xfId="0" applyNumberFormat="1" applyFont="1" applyFill="1" applyBorder="1" applyAlignment="1">
      <alignment horizontal="right" vertical="center" shrinkToFit="1"/>
    </xf>
    <xf numFmtId="10" fontId="21" fillId="34" borderId="32" xfId="0" applyNumberFormat="1" applyFont="1" applyFill="1" applyBorder="1" applyAlignment="1">
      <alignment horizontal="right" vertical="center" shrinkToFit="1"/>
    </xf>
    <xf numFmtId="0" fontId="21" fillId="34" borderId="33" xfId="0" applyFont="1" applyFill="1" applyBorder="1" applyAlignment="1">
      <alignment horizontal="right" vertical="center"/>
    </xf>
    <xf numFmtId="0" fontId="37" fillId="33" borderId="34" xfId="0" applyFont="1" applyFill="1" applyBorder="1" applyAlignment="1">
      <alignment vertical="center" wrapText="1"/>
    </xf>
    <xf numFmtId="0" fontId="24" fillId="34" borderId="29" xfId="0" applyFont="1" applyFill="1" applyBorder="1" applyAlignment="1">
      <alignment horizontal="left" vertical="center" wrapText="1"/>
    </xf>
    <xf numFmtId="0" fontId="24" fillId="34" borderId="30" xfId="0" applyFont="1" applyFill="1" applyBorder="1" applyAlignment="1">
      <alignment horizontal="left" vertical="center" wrapText="1"/>
    </xf>
    <xf numFmtId="0" fontId="24" fillId="34" borderId="31" xfId="0" applyFont="1" applyFill="1" applyBorder="1" applyAlignment="1">
      <alignment horizontal="left" vertical="center" wrapText="1"/>
    </xf>
    <xf numFmtId="4" fontId="21" fillId="34" borderId="34" xfId="0" applyNumberFormat="1" applyFont="1" applyFill="1" applyBorder="1" applyAlignment="1">
      <alignment horizontal="right" vertical="center"/>
    </xf>
    <xf numFmtId="1" fontId="21" fillId="34" borderId="26" xfId="0" applyNumberFormat="1" applyFont="1" applyFill="1" applyBorder="1" applyAlignment="1">
      <alignment horizontal="right" vertical="center" shrinkToFit="1"/>
    </xf>
    <xf numFmtId="0" fontId="20" fillId="34" borderId="26" xfId="0" applyFont="1" applyFill="1" applyBorder="1" applyAlignment="1">
      <alignment horizontal="left" vertical="center" wrapText="1"/>
    </xf>
    <xf numFmtId="0" fontId="20" fillId="34" borderId="29" xfId="0" applyFont="1" applyFill="1" applyBorder="1" applyAlignment="1">
      <alignment horizontal="left" vertical="center" wrapText="1"/>
    </xf>
    <xf numFmtId="0" fontId="20" fillId="34" borderId="30" xfId="0" applyFont="1" applyFill="1" applyBorder="1" applyAlignment="1">
      <alignment horizontal="left" vertical="center" wrapText="1"/>
    </xf>
    <xf numFmtId="0" fontId="20" fillId="34" borderId="31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right" vertical="center"/>
    </xf>
    <xf numFmtId="0" fontId="21" fillId="34" borderId="26" xfId="0" applyFont="1" applyFill="1" applyBorder="1" applyAlignment="1">
      <alignment horizontal="right" vertical="center" wrapText="1"/>
    </xf>
    <xf numFmtId="0" fontId="22" fillId="33" borderId="25" xfId="0" applyFont="1" applyFill="1" applyBorder="1" applyAlignment="1">
      <alignment horizontal="left" vertical="center" wrapText="1"/>
    </xf>
    <xf numFmtId="0" fontId="21" fillId="34" borderId="35" xfId="0" applyFont="1" applyFill="1" applyBorder="1" applyAlignment="1">
      <alignment horizontal="left" vertical="center" wrapText="1"/>
    </xf>
    <xf numFmtId="1" fontId="21" fillId="34" borderId="36" xfId="0" applyNumberFormat="1" applyFont="1" applyFill="1" applyBorder="1" applyAlignment="1">
      <alignment horizontal="right" vertical="center" shrinkToFit="1"/>
    </xf>
    <xf numFmtId="0" fontId="21" fillId="34" borderId="36" xfId="0" applyFont="1" applyFill="1" applyBorder="1" applyAlignment="1">
      <alignment horizontal="left" vertical="center" wrapText="1"/>
    </xf>
    <xf numFmtId="0" fontId="20" fillId="34" borderId="37" xfId="0" applyFont="1" applyFill="1" applyBorder="1" applyAlignment="1">
      <alignment horizontal="left" vertical="center" wrapText="1"/>
    </xf>
    <xf numFmtId="0" fontId="20" fillId="34" borderId="38" xfId="0" applyFont="1" applyFill="1" applyBorder="1" applyAlignment="1">
      <alignment horizontal="left" vertical="center" wrapText="1"/>
    </xf>
    <xf numFmtId="0" fontId="20" fillId="34" borderId="39" xfId="0" applyFont="1" applyFill="1" applyBorder="1" applyAlignment="1">
      <alignment horizontal="left" vertical="center" wrapText="1"/>
    </xf>
    <xf numFmtId="0" fontId="21" fillId="34" borderId="36" xfId="0" applyFont="1" applyFill="1" applyBorder="1" applyAlignment="1">
      <alignment horizontal="center" vertical="center" wrapText="1"/>
    </xf>
    <xf numFmtId="4" fontId="21" fillId="34" borderId="36" xfId="0" applyNumberFormat="1" applyFont="1" applyFill="1" applyBorder="1" applyAlignment="1">
      <alignment horizontal="right" vertical="center" shrinkToFit="1"/>
    </xf>
    <xf numFmtId="10" fontId="21" fillId="34" borderId="40" xfId="0" applyNumberFormat="1" applyFont="1" applyFill="1" applyBorder="1" applyAlignment="1">
      <alignment horizontal="right" vertical="center" shrinkToFit="1"/>
    </xf>
    <xf numFmtId="0" fontId="21" fillId="34" borderId="41" xfId="0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0" fontId="19" fillId="35" borderId="11" xfId="0" applyFont="1" applyFill="1" applyBorder="1" applyAlignment="1">
      <alignment horizontal="left" vertical="center" wrapText="1"/>
    </xf>
    <xf numFmtId="4" fontId="19" fillId="35" borderId="12" xfId="0" applyNumberFormat="1" applyFont="1" applyFill="1" applyBorder="1" applyAlignment="1">
      <alignment horizontal="right" vertical="center" shrinkToFit="1"/>
    </xf>
    <xf numFmtId="4" fontId="19" fillId="35" borderId="11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 wrapText="1"/>
    </xf>
    <xf numFmtId="0" fontId="19" fillId="35" borderId="42" xfId="0" applyFont="1" applyFill="1" applyBorder="1" applyAlignment="1">
      <alignment horizontal="left" vertical="center" wrapText="1"/>
    </xf>
    <xf numFmtId="0" fontId="19" fillId="35" borderId="0" xfId="0" applyFont="1" applyFill="1" applyBorder="1" applyAlignment="1">
      <alignment horizontal="left" vertical="center" wrapText="1"/>
    </xf>
    <xf numFmtId="4" fontId="19" fillId="35" borderId="43" xfId="0" applyNumberFormat="1" applyFont="1" applyFill="1" applyBorder="1" applyAlignment="1">
      <alignment horizontal="right" vertical="center" shrinkToFit="1"/>
    </xf>
    <xf numFmtId="0" fontId="19" fillId="35" borderId="13" xfId="0" applyFont="1" applyFill="1" applyBorder="1" applyAlignment="1">
      <alignment horizontal="left" vertical="center" wrapText="1"/>
    </xf>
    <xf numFmtId="0" fontId="19" fillId="35" borderId="14" xfId="0" applyFont="1" applyFill="1" applyBorder="1" applyAlignment="1">
      <alignment horizontal="left" vertical="center" wrapText="1"/>
    </xf>
    <xf numFmtId="4" fontId="19" fillId="35" borderId="15" xfId="0" applyNumberFormat="1" applyFont="1" applyFill="1" applyBorder="1" applyAlignment="1">
      <alignment horizontal="right" vertical="center" shrinkToFit="1"/>
    </xf>
    <xf numFmtId="4" fontId="19" fillId="35" borderId="14" xfId="0" applyNumberFormat="1" applyFont="1" applyFill="1" applyBorder="1" applyAlignment="1">
      <alignment horizontal="right" vertical="center" shrinkToFit="1"/>
    </xf>
    <xf numFmtId="43" fontId="18" fillId="0" borderId="0" xfId="1" applyNumberFormat="1" applyFont="1" applyAlignment="1">
      <alignment vertical="top" wrapText="1"/>
    </xf>
    <xf numFmtId="43" fontId="23" fillId="0" borderId="20" xfId="1" applyNumberFormat="1" applyFont="1" applyBorder="1" applyAlignment="1">
      <alignment horizontal="center" vertical="center" wrapText="1"/>
    </xf>
    <xf numFmtId="43" fontId="22" fillId="33" borderId="26" xfId="1" applyNumberFormat="1" applyFont="1" applyFill="1" applyBorder="1" applyAlignment="1">
      <alignment horizontal="right" vertical="center" shrinkToFit="1"/>
    </xf>
    <xf numFmtId="43" fontId="21" fillId="34" borderId="33" xfId="0" applyNumberFormat="1" applyFont="1" applyFill="1" applyBorder="1" applyAlignment="1">
      <alignment horizontal="right" vertical="center"/>
    </xf>
    <xf numFmtId="43" fontId="22" fillId="33" borderId="34" xfId="0" applyNumberFormat="1" applyFont="1" applyFill="1" applyBorder="1" applyAlignment="1">
      <alignment horizontal="right" vertical="center"/>
    </xf>
    <xf numFmtId="43" fontId="21" fillId="34" borderId="34" xfId="0" applyNumberFormat="1" applyFont="1" applyFill="1" applyBorder="1" applyAlignment="1">
      <alignment horizontal="right" vertical="center"/>
    </xf>
    <xf numFmtId="43" fontId="18" fillId="0" borderId="0" xfId="1" applyNumberFormat="1" applyFont="1" applyAlignment="1">
      <alignment vertical="center" wrapText="1"/>
    </xf>
    <xf numFmtId="9" fontId="18" fillId="0" borderId="0" xfId="1" applyNumberFormat="1" applyFont="1" applyAlignment="1">
      <alignment vertical="center" wrapText="1"/>
    </xf>
    <xf numFmtId="4" fontId="38" fillId="36" borderId="0" xfId="0" applyNumberFormat="1" applyFont="1" applyFill="1">
      <alignment vertical="top" wrapText="1"/>
    </xf>
    <xf numFmtId="0" fontId="39" fillId="36" borderId="0" xfId="0" applyFont="1" applyFill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42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10" fontId="26" fillId="0" borderId="0" xfId="0" applyNumberFormat="1" applyFont="1" applyBorder="1" applyAlignment="1">
      <alignment horizontal="center" vertical="top" wrapText="1"/>
    </xf>
    <xf numFmtId="0" fontId="26" fillId="0" borderId="15" xfId="0" applyFont="1" applyBorder="1" applyAlignment="1">
      <alignment horizontal="left" vertical="top" wrapText="1"/>
    </xf>
    <xf numFmtId="0" fontId="26" fillId="0" borderId="42" xfId="0" applyFont="1" applyBorder="1" applyAlignment="1">
      <alignment horizontal="left" vertical="top" wrapText="1" indent="13"/>
    </xf>
    <xf numFmtId="0" fontId="26" fillId="0" borderId="0" xfId="0" applyFont="1" applyBorder="1" applyAlignment="1">
      <alignment horizontal="left" vertical="top" wrapText="1" indent="13"/>
    </xf>
    <xf numFmtId="0" fontId="26" fillId="0" borderId="13" xfId="0" applyFont="1" applyBorder="1" applyAlignment="1">
      <alignment horizontal="left" vertical="top" wrapText="1" indent="13"/>
    </xf>
    <xf numFmtId="0" fontId="26" fillId="0" borderId="14" xfId="0" applyFont="1" applyBorder="1" applyAlignment="1">
      <alignment horizontal="left" vertical="top" wrapText="1" indent="13"/>
    </xf>
    <xf numFmtId="0" fontId="19" fillId="0" borderId="0" xfId="0" applyFont="1" applyAlignment="1">
      <alignment horizontal="left" vertical="top"/>
    </xf>
    <xf numFmtId="1" fontId="22" fillId="33" borderId="44" xfId="0" applyNumberFormat="1" applyFont="1" applyFill="1" applyBorder="1" applyAlignment="1">
      <alignment horizontal="left" vertical="top" shrinkToFit="1"/>
    </xf>
    <xf numFmtId="0" fontId="0" fillId="33" borderId="45" xfId="0" applyFill="1" applyBorder="1" applyAlignment="1">
      <alignment horizontal="left" vertical="center" wrapText="1"/>
    </xf>
    <xf numFmtId="0" fontId="22" fillId="33" borderId="46" xfId="0" applyFont="1" applyFill="1" applyBorder="1" applyAlignment="1">
      <alignment horizontal="left" vertical="top" wrapText="1"/>
    </xf>
    <xf numFmtId="0" fontId="22" fillId="33" borderId="47" xfId="0" applyFont="1" applyFill="1" applyBorder="1" applyAlignment="1">
      <alignment horizontal="left" vertical="top" wrapText="1"/>
    </xf>
    <xf numFmtId="0" fontId="22" fillId="33" borderId="48" xfId="0" applyFont="1" applyFill="1" applyBorder="1" applyAlignment="1">
      <alignment horizontal="left" vertical="top" wrapText="1"/>
    </xf>
    <xf numFmtId="0" fontId="0" fillId="33" borderId="46" xfId="0" applyFill="1" applyBorder="1" applyAlignment="1">
      <alignment horizontal="left" vertical="center" wrapText="1"/>
    </xf>
    <xf numFmtId="0" fontId="0" fillId="33" borderId="47" xfId="0" applyFill="1" applyBorder="1" applyAlignment="1">
      <alignment horizontal="left" vertical="center" wrapText="1"/>
    </xf>
    <xf numFmtId="0" fontId="0" fillId="33" borderId="48" xfId="0" applyFill="1" applyBorder="1" applyAlignment="1">
      <alignment horizontal="left" vertical="center" wrapText="1"/>
    </xf>
    <xf numFmtId="4" fontId="22" fillId="33" borderId="49" xfId="0" applyNumberFormat="1" applyFont="1" applyFill="1" applyBorder="1" applyAlignment="1">
      <alignment horizontal="right" vertical="top" shrinkToFit="1"/>
    </xf>
    <xf numFmtId="0" fontId="19" fillId="0" borderId="50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righ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19" fillId="0" borderId="30" xfId="0" applyFont="1" applyBorder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center" vertical="top" wrapText="1"/>
    </xf>
    <xf numFmtId="4" fontId="19" fillId="0" borderId="51" xfId="0" applyNumberFormat="1" applyFont="1" applyBorder="1" applyAlignment="1">
      <alignment horizontal="right" vertical="top" wrapText="1"/>
    </xf>
    <xf numFmtId="0" fontId="21" fillId="34" borderId="50" xfId="0" applyFont="1" applyFill="1" applyBorder="1" applyAlignment="1">
      <alignment horizontal="left" vertical="top" wrapText="1"/>
    </xf>
    <xf numFmtId="168" fontId="21" fillId="34" borderId="26" xfId="0" applyNumberFormat="1" applyFont="1" applyFill="1" applyBorder="1" applyAlignment="1">
      <alignment horizontal="right" vertical="top" shrinkToFit="1"/>
    </xf>
    <xf numFmtId="0" fontId="21" fillId="34" borderId="26" xfId="0" applyFont="1" applyFill="1" applyBorder="1" applyAlignment="1">
      <alignment horizontal="left" vertical="top" wrapText="1"/>
    </xf>
    <xf numFmtId="0" fontId="24" fillId="34" borderId="29" xfId="0" applyFont="1" applyFill="1" applyBorder="1" applyAlignment="1">
      <alignment horizontal="left" vertical="top" wrapText="1"/>
    </xf>
    <xf numFmtId="0" fontId="24" fillId="34" borderId="30" xfId="0" applyFont="1" applyFill="1" applyBorder="1" applyAlignment="1">
      <alignment horizontal="left" vertical="top" wrapText="1"/>
    </xf>
    <xf numFmtId="0" fontId="24" fillId="34" borderId="31" xfId="0" applyFont="1" applyFill="1" applyBorder="1" applyAlignment="1">
      <alignment horizontal="left" vertical="top" wrapText="1"/>
    </xf>
    <xf numFmtId="0" fontId="0" fillId="34" borderId="29" xfId="0" applyFill="1" applyBorder="1" applyAlignment="1">
      <alignment horizontal="left" vertical="center" wrapText="1"/>
    </xf>
    <xf numFmtId="0" fontId="0" fillId="34" borderId="30" xfId="0" applyFill="1" applyBorder="1" applyAlignment="1">
      <alignment horizontal="left" vertical="center" wrapText="1"/>
    </xf>
    <xf numFmtId="0" fontId="0" fillId="34" borderId="31" xfId="0" applyFill="1" applyBorder="1" applyAlignment="1">
      <alignment horizontal="left" vertical="center" wrapText="1"/>
    </xf>
    <xf numFmtId="0" fontId="21" fillId="34" borderId="26" xfId="0" applyFont="1" applyFill="1" applyBorder="1" applyAlignment="1">
      <alignment horizontal="center" vertical="top" wrapText="1"/>
    </xf>
    <xf numFmtId="169" fontId="21" fillId="34" borderId="26" xfId="0" applyNumberFormat="1" applyFont="1" applyFill="1" applyBorder="1" applyAlignment="1">
      <alignment horizontal="right" vertical="top" shrinkToFit="1"/>
    </xf>
    <xf numFmtId="4" fontId="21" fillId="34" borderId="26" xfId="0" applyNumberFormat="1" applyFont="1" applyFill="1" applyBorder="1" applyAlignment="1">
      <alignment horizontal="right" vertical="top" shrinkToFit="1"/>
    </xf>
    <xf numFmtId="4" fontId="21" fillId="34" borderId="51" xfId="0" applyNumberFormat="1" applyFont="1" applyFill="1" applyBorder="1" applyAlignment="1">
      <alignment horizontal="right" vertical="top" shrinkToFit="1"/>
    </xf>
    <xf numFmtId="0" fontId="20" fillId="37" borderId="50" xfId="0" applyFont="1" applyFill="1" applyBorder="1" applyAlignment="1">
      <alignment horizontal="left" vertical="top"/>
    </xf>
    <xf numFmtId="1" fontId="21" fillId="37" borderId="26" xfId="0" applyNumberFormat="1" applyFont="1" applyFill="1" applyBorder="1" applyAlignment="1">
      <alignment horizontal="right" vertical="top" shrinkToFit="1"/>
    </xf>
    <xf numFmtId="0" fontId="21" fillId="37" borderId="26" xfId="0" applyFont="1" applyFill="1" applyBorder="1" applyAlignment="1">
      <alignment horizontal="left" vertical="top" wrapText="1"/>
    </xf>
    <xf numFmtId="0" fontId="21" fillId="37" borderId="29" xfId="0" applyFont="1" applyFill="1" applyBorder="1" applyAlignment="1">
      <alignment horizontal="left" vertical="top" wrapText="1"/>
    </xf>
    <xf numFmtId="0" fontId="21" fillId="37" borderId="30" xfId="0" applyFont="1" applyFill="1" applyBorder="1" applyAlignment="1">
      <alignment horizontal="left" vertical="top" wrapText="1"/>
    </xf>
    <xf numFmtId="0" fontId="21" fillId="37" borderId="31" xfId="0" applyFont="1" applyFill="1" applyBorder="1" applyAlignment="1">
      <alignment horizontal="left" vertical="top" wrapText="1"/>
    </xf>
    <xf numFmtId="0" fontId="0" fillId="37" borderId="29" xfId="0" applyFill="1" applyBorder="1" applyAlignment="1">
      <alignment horizontal="left" vertical="center" wrapText="1"/>
    </xf>
    <xf numFmtId="0" fontId="0" fillId="37" borderId="30" xfId="0" applyFill="1" applyBorder="1" applyAlignment="1">
      <alignment horizontal="left" vertical="center" wrapText="1"/>
    </xf>
    <xf numFmtId="0" fontId="0" fillId="37" borderId="31" xfId="0" applyFill="1" applyBorder="1" applyAlignment="1">
      <alignment horizontal="left" vertical="center" wrapText="1"/>
    </xf>
    <xf numFmtId="0" fontId="21" fillId="37" borderId="26" xfId="0" applyFont="1" applyFill="1" applyBorder="1" applyAlignment="1">
      <alignment horizontal="center" vertical="top" wrapText="1"/>
    </xf>
    <xf numFmtId="169" fontId="21" fillId="37" borderId="26" xfId="0" applyNumberFormat="1" applyFont="1" applyFill="1" applyBorder="1" applyAlignment="1">
      <alignment horizontal="right" vertical="top" shrinkToFit="1"/>
    </xf>
    <xf numFmtId="4" fontId="21" fillId="37" borderId="26" xfId="0" applyNumberFormat="1" applyFont="1" applyFill="1" applyBorder="1" applyAlignment="1">
      <alignment horizontal="right" vertical="top" shrinkToFit="1"/>
    </xf>
    <xf numFmtId="4" fontId="21" fillId="37" borderId="51" xfId="0" applyNumberFormat="1" applyFont="1" applyFill="1" applyBorder="1" applyAlignment="1">
      <alignment horizontal="right" vertical="top" shrinkToFit="1"/>
    </xf>
    <xf numFmtId="0" fontId="21" fillId="38" borderId="50" xfId="0" applyFont="1" applyFill="1" applyBorder="1" applyAlignment="1">
      <alignment horizontal="left" vertical="top" wrapText="1"/>
    </xf>
    <xf numFmtId="0" fontId="21" fillId="38" borderId="26" xfId="0" applyFont="1" applyFill="1" applyBorder="1" applyAlignment="1">
      <alignment horizontal="right" vertical="top" wrapText="1"/>
    </xf>
    <xf numFmtId="0" fontId="21" fillId="38" borderId="26" xfId="0" applyFont="1" applyFill="1" applyBorder="1" applyAlignment="1">
      <alignment horizontal="left" vertical="top" wrapText="1"/>
    </xf>
    <xf numFmtId="0" fontId="24" fillId="38" borderId="29" xfId="0" applyFont="1" applyFill="1" applyBorder="1" applyAlignment="1">
      <alignment horizontal="left" vertical="top" wrapText="1"/>
    </xf>
    <xf numFmtId="0" fontId="24" fillId="38" borderId="30" xfId="0" applyFont="1" applyFill="1" applyBorder="1" applyAlignment="1">
      <alignment horizontal="left" vertical="top" wrapText="1"/>
    </xf>
    <xf numFmtId="0" fontId="24" fillId="38" borderId="31" xfId="0" applyFont="1" applyFill="1" applyBorder="1" applyAlignment="1">
      <alignment horizontal="left" vertical="top" wrapText="1"/>
    </xf>
    <xf numFmtId="0" fontId="21" fillId="38" borderId="29" xfId="0" applyFont="1" applyFill="1" applyBorder="1" applyAlignment="1">
      <alignment horizontal="left" vertical="top" wrapText="1"/>
    </xf>
    <xf numFmtId="0" fontId="21" fillId="38" borderId="30" xfId="0" applyFont="1" applyFill="1" applyBorder="1" applyAlignment="1">
      <alignment horizontal="left" vertical="top" wrapText="1"/>
    </xf>
    <xf numFmtId="0" fontId="21" fillId="38" borderId="31" xfId="0" applyFont="1" applyFill="1" applyBorder="1" applyAlignment="1">
      <alignment horizontal="left" vertical="top" wrapText="1"/>
    </xf>
    <xf numFmtId="0" fontId="21" fillId="38" borderId="26" xfId="0" applyFont="1" applyFill="1" applyBorder="1" applyAlignment="1">
      <alignment horizontal="center" vertical="top" wrapText="1"/>
    </xf>
    <xf numFmtId="169" fontId="21" fillId="38" borderId="26" xfId="0" applyNumberFormat="1" applyFont="1" applyFill="1" applyBorder="1" applyAlignment="1">
      <alignment horizontal="right" vertical="top" shrinkToFit="1"/>
    </xf>
    <xf numFmtId="4" fontId="21" fillId="38" borderId="26" xfId="0" applyNumberFormat="1" applyFont="1" applyFill="1" applyBorder="1" applyAlignment="1">
      <alignment horizontal="right" vertical="top" shrinkToFit="1"/>
    </xf>
    <xf numFmtId="0" fontId="0" fillId="0" borderId="52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21" fillId="0" borderId="28" xfId="0" applyFont="1" applyBorder="1" applyAlignment="1">
      <alignment horizontal="right" vertical="top" wrapText="1" indent="2"/>
    </xf>
    <xf numFmtId="2" fontId="21" fillId="0" borderId="28" xfId="0" applyNumberFormat="1" applyFont="1" applyBorder="1" applyAlignment="1">
      <alignment horizontal="right" vertical="top" shrinkToFit="1"/>
    </xf>
    <xf numFmtId="0" fontId="21" fillId="0" borderId="28" xfId="0" applyFont="1" applyBorder="1" applyAlignment="1">
      <alignment horizontal="right" vertical="top" wrapText="1"/>
    </xf>
    <xf numFmtId="4" fontId="21" fillId="0" borderId="28" xfId="0" applyNumberFormat="1" applyFont="1" applyBorder="1" applyAlignment="1">
      <alignment horizontal="right" vertical="top" shrinkToFit="1"/>
    </xf>
    <xf numFmtId="4" fontId="21" fillId="0" borderId="53" xfId="0" applyNumberFormat="1" applyFont="1" applyBorder="1" applyAlignment="1">
      <alignment horizontal="right" vertical="top" shrinkToFit="1"/>
    </xf>
    <xf numFmtId="0" fontId="0" fillId="0" borderId="5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right" vertical="top" wrapText="1" indent="2"/>
    </xf>
    <xf numFmtId="2" fontId="21" fillId="0" borderId="0" xfId="0" applyNumberFormat="1" applyFont="1" applyAlignment="1">
      <alignment horizontal="right" vertical="top" shrinkToFi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4" fontId="21" fillId="39" borderId="55" xfId="0" applyNumberFormat="1" applyFont="1" applyFill="1" applyBorder="1" applyAlignment="1">
      <alignment horizontal="right" vertical="top" shrinkToFit="1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22" fillId="0" borderId="57" xfId="0" applyFont="1" applyBorder="1" applyAlignment="1">
      <alignment horizontal="right" vertical="top" wrapText="1"/>
    </xf>
    <xf numFmtId="170" fontId="22" fillId="0" borderId="57" xfId="0" applyNumberFormat="1" applyFont="1" applyBorder="1" applyAlignment="1">
      <alignment horizontal="right" vertical="top" shrinkToFit="1"/>
    </xf>
    <xf numFmtId="4" fontId="40" fillId="0" borderId="58" xfId="0" applyNumberFormat="1" applyFont="1" applyBorder="1" applyAlignment="1">
      <alignment horizontal="right" vertical="top" shrinkToFit="1"/>
    </xf>
    <xf numFmtId="4" fontId="41" fillId="36" borderId="26" xfId="0" applyNumberFormat="1" applyFont="1" applyFill="1" applyBorder="1" applyAlignment="1">
      <alignment horizontal="right" vertical="center" shrinkToFit="1"/>
    </xf>
    <xf numFmtId="170" fontId="21" fillId="34" borderId="26" xfId="0" applyNumberFormat="1" applyFont="1" applyFill="1" applyBorder="1" applyAlignment="1">
      <alignment horizontal="right" vertical="top" shrinkToFit="1"/>
    </xf>
    <xf numFmtId="170" fontId="21" fillId="37" borderId="26" xfId="0" applyNumberFormat="1" applyFont="1" applyFill="1" applyBorder="1" applyAlignment="1">
      <alignment horizontal="right" vertical="top" shrinkToFit="1"/>
    </xf>
    <xf numFmtId="2" fontId="21" fillId="37" borderId="26" xfId="0" applyNumberFormat="1" applyFont="1" applyFill="1" applyBorder="1" applyAlignment="1">
      <alignment horizontal="right" vertical="top" shrinkToFit="1"/>
    </xf>
    <xf numFmtId="0" fontId="20" fillId="37" borderId="29" xfId="0" applyFont="1" applyFill="1" applyBorder="1" applyAlignment="1">
      <alignment horizontal="left" vertical="top" wrapText="1"/>
    </xf>
    <xf numFmtId="0" fontId="20" fillId="37" borderId="30" xfId="0" applyFont="1" applyFill="1" applyBorder="1" applyAlignment="1">
      <alignment horizontal="left" vertical="top" wrapText="1"/>
    </xf>
    <xf numFmtId="0" fontId="20" fillId="37" borderId="31" xfId="0" applyFont="1" applyFill="1" applyBorder="1" applyAlignment="1">
      <alignment horizontal="left" vertical="top" wrapText="1"/>
    </xf>
    <xf numFmtId="0" fontId="21" fillId="37" borderId="50" xfId="0" applyFont="1" applyFill="1" applyBorder="1" applyAlignment="1">
      <alignment horizontal="left" vertical="top" wrapText="1"/>
    </xf>
    <xf numFmtId="4" fontId="39" fillId="36" borderId="0" xfId="0" applyNumberFormat="1" applyFont="1" applyFill="1">
      <alignment vertical="top" wrapText="1"/>
    </xf>
    <xf numFmtId="4" fontId="42" fillId="36" borderId="0" xfId="0" applyNumberFormat="1" applyFont="1" applyFill="1">
      <alignment vertical="top" wrapText="1"/>
    </xf>
    <xf numFmtId="1" fontId="21" fillId="34" borderId="26" xfId="0" applyNumberFormat="1" applyFont="1" applyFill="1" applyBorder="1" applyAlignment="1">
      <alignment horizontal="right" vertical="top" shrinkToFit="1"/>
    </xf>
    <xf numFmtId="0" fontId="21" fillId="34" borderId="29" xfId="0" applyFont="1" applyFill="1" applyBorder="1" applyAlignment="1">
      <alignment horizontal="left" vertical="top" wrapText="1"/>
    </xf>
    <xf numFmtId="0" fontId="21" fillId="34" borderId="30" xfId="0" applyFont="1" applyFill="1" applyBorder="1" applyAlignment="1">
      <alignment horizontal="left" vertical="top" wrapText="1"/>
    </xf>
    <xf numFmtId="0" fontId="21" fillId="34" borderId="31" xfId="0" applyFont="1" applyFill="1" applyBorder="1" applyAlignment="1">
      <alignment horizontal="left" vertical="top" wrapText="1"/>
    </xf>
    <xf numFmtId="0" fontId="21" fillId="34" borderId="26" xfId="0" applyFont="1" applyFill="1" applyBorder="1" applyAlignment="1">
      <alignment horizontal="left" vertical="top" wrapText="1" indent="3"/>
    </xf>
    <xf numFmtId="2" fontId="21" fillId="34" borderId="26" xfId="0" applyNumberFormat="1" applyFont="1" applyFill="1" applyBorder="1" applyAlignment="1">
      <alignment horizontal="right" vertical="top" shrinkToFit="1"/>
    </xf>
    <xf numFmtId="0" fontId="21" fillId="37" borderId="26" xfId="0" applyFont="1" applyFill="1" applyBorder="1" applyAlignment="1">
      <alignment horizontal="left" vertical="top" wrapText="1" indent="2"/>
    </xf>
    <xf numFmtId="0" fontId="19" fillId="0" borderId="44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right" vertical="top" wrapText="1"/>
    </xf>
    <xf numFmtId="0" fontId="19" fillId="0" borderId="45" xfId="0" applyFont="1" applyBorder="1" applyAlignment="1">
      <alignment horizontal="left" vertical="top" wrapText="1"/>
    </xf>
    <xf numFmtId="0" fontId="19" fillId="0" borderId="46" xfId="0" applyFont="1" applyBorder="1" applyAlignment="1">
      <alignment horizontal="left" vertical="top" wrapText="1"/>
    </xf>
    <xf numFmtId="0" fontId="19" fillId="0" borderId="47" xfId="0" applyFont="1" applyBorder="1" applyAlignment="1">
      <alignment horizontal="left" vertical="top" wrapText="1"/>
    </xf>
    <xf numFmtId="0" fontId="19" fillId="0" borderId="48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 indent="2"/>
    </xf>
    <xf numFmtId="0" fontId="19" fillId="0" borderId="49" xfId="0" applyFont="1" applyBorder="1" applyAlignment="1">
      <alignment horizontal="right" vertical="top" wrapText="1"/>
    </xf>
    <xf numFmtId="0" fontId="20" fillId="34" borderId="29" xfId="0" applyFont="1" applyFill="1" applyBorder="1" applyAlignment="1">
      <alignment horizontal="left" vertical="top" wrapText="1"/>
    </xf>
    <xf numFmtId="0" fontId="20" fillId="34" borderId="30" xfId="0" applyFont="1" applyFill="1" applyBorder="1" applyAlignment="1">
      <alignment horizontal="left" vertical="top" wrapText="1"/>
    </xf>
    <xf numFmtId="0" fontId="20" fillId="34" borderId="31" xfId="0" applyFont="1" applyFill="1" applyBorder="1" applyAlignment="1">
      <alignment horizontal="left" vertical="top" wrapText="1"/>
    </xf>
    <xf numFmtId="169" fontId="22" fillId="0" borderId="57" xfId="0" applyNumberFormat="1" applyFont="1" applyBorder="1" applyAlignment="1">
      <alignment horizontal="right" vertical="top" shrinkToFit="1"/>
    </xf>
    <xf numFmtId="0" fontId="0" fillId="0" borderId="0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2" fontId="21" fillId="0" borderId="28" xfId="0" applyNumberFormat="1" applyFont="1" applyBorder="1" applyAlignment="1">
      <alignment horizontal="right" vertical="top" shrinkToFit="1"/>
    </xf>
    <xf numFmtId="2" fontId="21" fillId="0" borderId="28" xfId="0" applyNumberFormat="1" applyFont="1" applyBorder="1" applyAlignment="1">
      <alignment horizontal="right" vertical="top" wrapText="1"/>
    </xf>
    <xf numFmtId="0" fontId="21" fillId="0" borderId="28" xfId="0" applyFont="1" applyBorder="1" applyAlignment="1">
      <alignment horizontal="left" vertical="top" wrapText="1" indent="5"/>
    </xf>
    <xf numFmtId="2" fontId="21" fillId="0" borderId="0" xfId="0" applyNumberFormat="1" applyFont="1" applyAlignment="1">
      <alignment horizontal="right" vertical="top" shrinkToFit="1"/>
    </xf>
    <xf numFmtId="0" fontId="21" fillId="0" borderId="0" xfId="0" applyFont="1" applyAlignment="1">
      <alignment horizontal="left" vertical="top" wrapText="1" indent="14"/>
    </xf>
    <xf numFmtId="170" fontId="22" fillId="0" borderId="57" xfId="0" applyNumberFormat="1" applyFont="1" applyBorder="1" applyAlignment="1">
      <alignment vertical="top" wrapText="1"/>
    </xf>
    <xf numFmtId="0" fontId="22" fillId="0" borderId="57" xfId="0" applyFont="1" applyBorder="1" applyAlignment="1">
      <alignment vertical="top" wrapText="1"/>
    </xf>
    <xf numFmtId="4" fontId="40" fillId="36" borderId="58" xfId="0" applyNumberFormat="1" applyFont="1" applyFill="1" applyBorder="1" applyAlignment="1">
      <alignment horizontal="right" vertical="top" shrinkToFit="1"/>
    </xf>
    <xf numFmtId="4" fontId="43" fillId="36" borderId="26" xfId="0" applyNumberFormat="1" applyFont="1" applyFill="1" applyBorder="1" applyAlignment="1">
      <alignment horizontal="right" vertical="center" shrinkToFit="1"/>
    </xf>
    <xf numFmtId="0" fontId="19" fillId="0" borderId="45" xfId="0" applyFont="1" applyBorder="1" applyAlignment="1">
      <alignment horizontal="center" vertical="top" wrapText="1"/>
    </xf>
    <xf numFmtId="0" fontId="21" fillId="34" borderId="26" xfId="0" applyFont="1" applyFill="1" applyBorder="1" applyAlignment="1">
      <alignment horizontal="left" vertical="top" wrapText="1" indent="2"/>
    </xf>
    <xf numFmtId="2" fontId="21" fillId="0" borderId="28" xfId="0" applyNumberFormat="1" applyFont="1" applyBorder="1" applyAlignment="1">
      <alignment vertical="top" wrapText="1"/>
    </xf>
    <xf numFmtId="0" fontId="21" fillId="0" borderId="28" xfId="0" applyFont="1" applyBorder="1" applyAlignment="1">
      <alignment vertical="top" wrapText="1"/>
    </xf>
    <xf numFmtId="169" fontId="22" fillId="0" borderId="57" xfId="0" applyNumberFormat="1" applyFont="1" applyBorder="1" applyAlignment="1">
      <alignment vertical="top" wrapText="1"/>
    </xf>
    <xf numFmtId="0" fontId="21" fillId="37" borderId="26" xfId="0" applyFont="1" applyFill="1" applyBorder="1" applyAlignment="1">
      <alignment horizontal="right" vertical="top" wrapText="1" indent="2"/>
    </xf>
    <xf numFmtId="0" fontId="21" fillId="37" borderId="26" xfId="0" applyFont="1" applyFill="1" applyBorder="1" applyAlignment="1">
      <alignment horizontal="right" vertical="top" wrapText="1" indent="3"/>
    </xf>
    <xf numFmtId="171" fontId="21" fillId="38" borderId="26" xfId="0" applyNumberFormat="1" applyFont="1" applyFill="1" applyBorder="1" applyAlignment="1">
      <alignment horizontal="right" vertical="top" shrinkToFit="1"/>
    </xf>
    <xf numFmtId="0" fontId="21" fillId="38" borderId="26" xfId="0" applyFont="1" applyFill="1" applyBorder="1" applyAlignment="1">
      <alignment horizontal="right" vertical="top" wrapText="1" indent="2"/>
    </xf>
    <xf numFmtId="170" fontId="21" fillId="38" borderId="26" xfId="0" applyNumberFormat="1" applyFont="1" applyFill="1" applyBorder="1" applyAlignment="1">
      <alignment horizontal="right" vertical="top" shrinkToFit="1"/>
    </xf>
    <xf numFmtId="2" fontId="21" fillId="38" borderId="26" xfId="0" applyNumberFormat="1" applyFont="1" applyFill="1" applyBorder="1" applyAlignment="1">
      <alignment horizontal="right" vertical="top" shrinkToFit="1"/>
    </xf>
    <xf numFmtId="0" fontId="19" fillId="0" borderId="45" xfId="0" applyFont="1" applyBorder="1" applyAlignment="1">
      <alignment horizontal="right" vertical="top" wrapText="1" indent="2"/>
    </xf>
    <xf numFmtId="0" fontId="21" fillId="34" borderId="26" xfId="0" applyFont="1" applyFill="1" applyBorder="1" applyAlignment="1">
      <alignment horizontal="right" vertical="top" wrapText="1" indent="3"/>
    </xf>
    <xf numFmtId="0" fontId="20" fillId="38" borderId="29" xfId="0" applyFont="1" applyFill="1" applyBorder="1" applyAlignment="1">
      <alignment horizontal="left" vertical="top" wrapText="1"/>
    </xf>
    <xf numFmtId="0" fontId="20" fillId="38" borderId="30" xfId="0" applyFont="1" applyFill="1" applyBorder="1" applyAlignment="1">
      <alignment horizontal="left" vertical="top" wrapText="1"/>
    </xf>
    <xf numFmtId="0" fontId="20" fillId="38" borderId="31" xfId="0" applyFont="1" applyFill="1" applyBorder="1" applyAlignment="1">
      <alignment horizontal="left" vertical="top" wrapText="1"/>
    </xf>
    <xf numFmtId="0" fontId="22" fillId="33" borderId="50" xfId="0" applyFont="1" applyFill="1" applyBorder="1" applyAlignment="1">
      <alignment horizontal="left" vertical="top" wrapText="1"/>
    </xf>
    <xf numFmtId="0" fontId="22" fillId="33" borderId="29" xfId="0" applyFont="1" applyFill="1" applyBorder="1" applyAlignment="1">
      <alignment horizontal="left" vertical="top" wrapText="1"/>
    </xf>
    <xf numFmtId="0" fontId="22" fillId="33" borderId="30" xfId="0" applyFont="1" applyFill="1" applyBorder="1" applyAlignment="1">
      <alignment horizontal="left" vertical="top" wrapText="1"/>
    </xf>
    <xf numFmtId="0" fontId="22" fillId="33" borderId="31" xfId="0" applyFont="1" applyFill="1" applyBorder="1" applyAlignment="1">
      <alignment horizontal="left" vertical="top" wrapText="1"/>
    </xf>
    <xf numFmtId="0" fontId="0" fillId="33" borderId="29" xfId="0" applyFill="1" applyBorder="1" applyAlignment="1">
      <alignment horizontal="left" vertical="center" wrapText="1"/>
    </xf>
    <xf numFmtId="0" fontId="0" fillId="33" borderId="30" xfId="0" applyFill="1" applyBorder="1" applyAlignment="1">
      <alignment horizontal="left" vertical="center" wrapText="1"/>
    </xf>
    <xf numFmtId="0" fontId="0" fillId="33" borderId="31" xfId="0" applyFill="1" applyBorder="1" applyAlignment="1">
      <alignment horizontal="left" vertical="center" wrapText="1"/>
    </xf>
    <xf numFmtId="4" fontId="22" fillId="33" borderId="51" xfId="0" applyNumberFormat="1" applyFont="1" applyFill="1" applyBorder="1" applyAlignment="1">
      <alignment horizontal="right" vertical="top" shrinkToFit="1"/>
    </xf>
    <xf numFmtId="0" fontId="21" fillId="38" borderId="26" xfId="0" applyFont="1" applyFill="1" applyBorder="1" applyAlignment="1">
      <alignment horizontal="right" vertical="top" wrapText="1" indent="3"/>
    </xf>
    <xf numFmtId="0" fontId="22" fillId="33" borderId="44" xfId="0" applyFont="1" applyFill="1" applyBorder="1" applyAlignment="1">
      <alignment horizontal="left" vertical="top" wrapText="1"/>
    </xf>
    <xf numFmtId="0" fontId="19" fillId="0" borderId="26" xfId="0" applyFont="1" applyBorder="1" applyAlignment="1">
      <alignment horizontal="right" vertical="top" wrapText="1" indent="2"/>
    </xf>
    <xf numFmtId="4" fontId="19" fillId="0" borderId="49" xfId="0" applyNumberFormat="1" applyFont="1" applyBorder="1" applyAlignment="1">
      <alignment horizontal="right" vertical="top" wrapText="1"/>
    </xf>
    <xf numFmtId="171" fontId="21" fillId="38" borderId="26" xfId="0" applyNumberFormat="1" applyFont="1" applyFill="1" applyBorder="1" applyAlignment="1">
      <alignment horizontal="left" vertical="top" indent="2" shrinkToFit="1"/>
    </xf>
    <xf numFmtId="4" fontId="41" fillId="36" borderId="36" xfId="0" applyNumberFormat="1" applyFont="1" applyFill="1" applyBorder="1" applyAlignment="1">
      <alignment horizontal="right" vertical="center" shrinkToFit="1"/>
    </xf>
    <xf numFmtId="0" fontId="22" fillId="0" borderId="60" xfId="0" applyFont="1" applyBorder="1" applyAlignment="1">
      <alignment vertical="top" wrapText="1"/>
    </xf>
    <xf numFmtId="4" fontId="22" fillId="0" borderId="60" xfId="0" applyNumberFormat="1" applyFont="1" applyBorder="1" applyAlignment="1">
      <alignment vertical="top" shrinkToFit="1"/>
    </xf>
    <xf numFmtId="0" fontId="22" fillId="35" borderId="60" xfId="0" applyFont="1" applyFill="1" applyBorder="1" applyAlignment="1">
      <alignment horizontal="right" vertical="top" wrapText="1"/>
    </xf>
    <xf numFmtId="4" fontId="22" fillId="35" borderId="60" xfId="0" applyNumberFormat="1" applyFont="1" applyFill="1" applyBorder="1" applyAlignment="1">
      <alignment vertical="top" shrinkToFit="1"/>
    </xf>
    <xf numFmtId="4" fontId="44" fillId="36" borderId="0" xfId="0" applyNumberFormat="1" applyFont="1" applyFill="1">
      <alignment vertical="top" wrapText="1"/>
    </xf>
    <xf numFmtId="0" fontId="22" fillId="0" borderId="0" xfId="0" applyFont="1" applyAlignment="1">
      <alignment vertical="top" wrapText="1"/>
    </xf>
    <xf numFmtId="4" fontId="22" fillId="0" borderId="0" xfId="0" applyNumberFormat="1" applyFont="1" applyAlignment="1">
      <alignment vertical="top" shrinkToFit="1"/>
    </xf>
    <xf numFmtId="0" fontId="22" fillId="35" borderId="0" xfId="0" applyFont="1" applyFill="1" applyAlignment="1">
      <alignment horizontal="right" vertical="top" wrapText="1"/>
    </xf>
    <xf numFmtId="4" fontId="22" fillId="35" borderId="0" xfId="0" applyNumberFormat="1" applyFont="1" applyFill="1" applyAlignment="1">
      <alignment vertical="top" shrinkToFit="1"/>
    </xf>
    <xf numFmtId="0" fontId="0" fillId="0" borderId="61" xfId="0" applyBorder="1" applyAlignment="1">
      <alignment horizontal="left" wrapText="1"/>
    </xf>
    <xf numFmtId="0" fontId="45" fillId="0" borderId="61" xfId="0" applyFont="1" applyBorder="1">
      <alignment vertical="top" wrapText="1"/>
    </xf>
    <xf numFmtId="0" fontId="45" fillId="0" borderId="61" xfId="0" applyFont="1" applyBorder="1" applyAlignment="1">
      <alignment horizontal="left" vertical="top" wrapText="1"/>
    </xf>
    <xf numFmtId="0" fontId="0" fillId="0" borderId="62" xfId="0" applyBorder="1" applyAlignment="1">
      <alignment wrapText="1"/>
    </xf>
    <xf numFmtId="0" fontId="27" fillId="0" borderId="62" xfId="0" applyFont="1" applyBorder="1">
      <alignment vertical="top" wrapText="1"/>
    </xf>
    <xf numFmtId="0" fontId="27" fillId="0" borderId="62" xfId="0" applyFont="1" applyBorder="1" applyAlignment="1">
      <alignment horizontal="left" vertical="top" wrapText="1"/>
    </xf>
    <xf numFmtId="10" fontId="27" fillId="0" borderId="62" xfId="0" applyNumberFormat="1" applyFont="1" applyBorder="1" applyAlignment="1">
      <alignment horizontal="left" vertical="top" shrinkToFit="1"/>
    </xf>
    <xf numFmtId="0" fontId="27" fillId="0" borderId="63" xfId="0" applyFont="1" applyBorder="1" applyAlignment="1">
      <alignment horizontal="left" vertical="top" wrapText="1"/>
    </xf>
    <xf numFmtId="0" fontId="27" fillId="0" borderId="62" xfId="0" applyFont="1" applyBorder="1" applyAlignment="1">
      <alignment horizontal="left" vertical="top" wrapText="1"/>
    </xf>
    <xf numFmtId="0" fontId="0" fillId="0" borderId="62" xfId="0" applyBorder="1" applyAlignment="1">
      <alignment horizontal="left" wrapText="1"/>
    </xf>
    <xf numFmtId="0" fontId="0" fillId="0" borderId="63" xfId="0" applyBorder="1" applyAlignment="1">
      <alignment wrapText="1"/>
    </xf>
    <xf numFmtId="0" fontId="0" fillId="0" borderId="63" xfId="0" applyBorder="1" applyAlignment="1">
      <alignment horizontal="left" wrapText="1"/>
    </xf>
    <xf numFmtId="0" fontId="0" fillId="0" borderId="54" xfId="0" applyBorder="1" applyAlignment="1">
      <alignment wrapText="1"/>
    </xf>
    <xf numFmtId="0" fontId="0" fillId="0" borderId="0" xfId="0" applyAlignment="1">
      <alignment wrapText="1"/>
    </xf>
    <xf numFmtId="0" fontId="46" fillId="0" borderId="16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45" fillId="0" borderId="64" xfId="0" applyFont="1" applyBorder="1" applyAlignment="1">
      <alignment horizontal="left" vertical="top" wrapText="1"/>
    </xf>
    <xf numFmtId="0" fontId="45" fillId="0" borderId="65" xfId="0" applyFont="1" applyBorder="1">
      <alignment vertical="top" wrapText="1"/>
    </xf>
    <xf numFmtId="0" fontId="45" fillId="0" borderId="66" xfId="0" applyFont="1" applyBorder="1" applyAlignment="1">
      <alignment horizontal="right" vertical="top" wrapText="1"/>
    </xf>
    <xf numFmtId="0" fontId="45" fillId="0" borderId="64" xfId="0" applyFont="1" applyBorder="1" applyAlignment="1">
      <alignment horizontal="right" vertical="top" wrapText="1"/>
    </xf>
    <xf numFmtId="1" fontId="27" fillId="33" borderId="67" xfId="0" applyNumberFormat="1" applyFont="1" applyFill="1" applyBorder="1" applyAlignment="1">
      <alignment vertical="top" shrinkToFit="1"/>
    </xf>
    <xf numFmtId="0" fontId="27" fillId="33" borderId="59" xfId="0" applyFont="1" applyFill="1" applyBorder="1">
      <alignment vertical="top" wrapText="1"/>
    </xf>
    <xf numFmtId="10" fontId="27" fillId="33" borderId="68" xfId="0" applyNumberFormat="1" applyFont="1" applyFill="1" applyBorder="1" applyAlignment="1">
      <alignment horizontal="right" vertical="top" shrinkToFit="1"/>
    </xf>
    <xf numFmtId="10" fontId="47" fillId="33" borderId="67" xfId="0" applyNumberFormat="1" applyFont="1" applyFill="1" applyBorder="1" applyAlignment="1">
      <alignment horizontal="right" vertical="top" shrinkToFit="1"/>
    </xf>
    <xf numFmtId="0" fontId="0" fillId="33" borderId="68" xfId="0" applyFill="1" applyBorder="1" applyAlignment="1">
      <alignment wrapText="1"/>
    </xf>
    <xf numFmtId="1" fontId="27" fillId="33" borderId="69" xfId="0" applyNumberFormat="1" applyFont="1" applyFill="1" applyBorder="1" applyAlignment="1">
      <alignment vertical="top" shrinkToFit="1"/>
    </xf>
    <xf numFmtId="0" fontId="27" fillId="33" borderId="21" xfId="0" applyFont="1" applyFill="1" applyBorder="1">
      <alignment vertical="top" wrapText="1"/>
    </xf>
    <xf numFmtId="4" fontId="27" fillId="33" borderId="70" xfId="0" applyNumberFormat="1" applyFont="1" applyFill="1" applyBorder="1" applyAlignment="1">
      <alignment horizontal="right" vertical="top" shrinkToFit="1"/>
    </xf>
    <xf numFmtId="4" fontId="47" fillId="33" borderId="71" xfId="0" applyNumberFormat="1" applyFont="1" applyFill="1" applyBorder="1" applyAlignment="1">
      <alignment horizontal="right" vertical="top" shrinkToFit="1"/>
    </xf>
    <xf numFmtId="0" fontId="0" fillId="33" borderId="70" xfId="0" applyFill="1" applyBorder="1" applyAlignment="1">
      <alignment wrapText="1"/>
    </xf>
    <xf numFmtId="1" fontId="27" fillId="33" borderId="72" xfId="0" applyNumberFormat="1" applyFont="1" applyFill="1" applyBorder="1" applyAlignment="1">
      <alignment vertical="top" shrinkToFit="1"/>
    </xf>
    <xf numFmtId="0" fontId="27" fillId="33" borderId="27" xfId="0" applyFont="1" applyFill="1" applyBorder="1">
      <alignment vertical="top" wrapText="1"/>
    </xf>
    <xf numFmtId="10" fontId="27" fillId="33" borderId="73" xfId="0" applyNumberFormat="1" applyFont="1" applyFill="1" applyBorder="1" applyAlignment="1">
      <alignment horizontal="right" vertical="top" shrinkToFit="1"/>
    </xf>
    <xf numFmtId="10" fontId="47" fillId="33" borderId="74" xfId="0" applyNumberFormat="1" applyFont="1" applyFill="1" applyBorder="1" applyAlignment="1">
      <alignment horizontal="right" vertical="top" shrinkToFit="1"/>
    </xf>
    <xf numFmtId="10" fontId="47" fillId="33" borderId="53" xfId="0" applyNumberFormat="1" applyFont="1" applyFill="1" applyBorder="1" applyAlignment="1">
      <alignment horizontal="right" vertical="top" shrinkToFit="1"/>
    </xf>
    <xf numFmtId="4" fontId="47" fillId="33" borderId="75" xfId="0" applyNumberFormat="1" applyFont="1" applyFill="1" applyBorder="1" applyAlignment="1">
      <alignment horizontal="right" vertical="top" shrinkToFit="1"/>
    </xf>
    <xf numFmtId="4" fontId="47" fillId="33" borderId="76" xfId="0" applyNumberFormat="1" applyFont="1" applyFill="1" applyBorder="1" applyAlignment="1">
      <alignment horizontal="right" vertical="top" shrinkToFit="1"/>
    </xf>
    <xf numFmtId="10" fontId="47" fillId="33" borderId="77" xfId="0" applyNumberFormat="1" applyFont="1" applyFill="1" applyBorder="1" applyAlignment="1">
      <alignment horizontal="right" vertical="top" shrinkToFit="1"/>
    </xf>
    <xf numFmtId="0" fontId="0" fillId="33" borderId="78" xfId="0" applyFill="1" applyBorder="1" applyAlignment="1">
      <alignment wrapText="1"/>
    </xf>
    <xf numFmtId="0" fontId="0" fillId="33" borderId="77" xfId="0" applyFill="1" applyBorder="1" applyAlignment="1">
      <alignment wrapText="1"/>
    </xf>
    <xf numFmtId="10" fontId="47" fillId="33" borderId="78" xfId="0" applyNumberFormat="1" applyFont="1" applyFill="1" applyBorder="1" applyAlignment="1">
      <alignment horizontal="right" vertical="top" shrinkToFit="1"/>
    </xf>
    <xf numFmtId="1" fontId="27" fillId="33" borderId="64" xfId="0" applyNumberFormat="1" applyFont="1" applyFill="1" applyBorder="1" applyAlignment="1">
      <alignment vertical="top" shrinkToFit="1"/>
    </xf>
    <xf numFmtId="0" fontId="27" fillId="33" borderId="65" xfId="0" applyFont="1" applyFill="1" applyBorder="1">
      <alignment vertical="top" wrapText="1"/>
    </xf>
    <xf numFmtId="4" fontId="27" fillId="33" borderId="66" xfId="0" applyNumberFormat="1" applyFont="1" applyFill="1" applyBorder="1" applyAlignment="1">
      <alignment horizontal="right" vertical="top" shrinkToFit="1"/>
    </xf>
    <xf numFmtId="0" fontId="0" fillId="33" borderId="69" xfId="0" applyFill="1" applyBorder="1" applyAlignment="1">
      <alignment wrapText="1"/>
    </xf>
    <xf numFmtId="4" fontId="47" fillId="33" borderId="79" xfId="0" applyNumberFormat="1" applyFont="1" applyFill="1" applyBorder="1" applyAlignment="1">
      <alignment horizontal="right" vertical="top" shrinkToFit="1"/>
    </xf>
    <xf numFmtId="0" fontId="27" fillId="0" borderId="80" xfId="0" applyFont="1" applyBorder="1">
      <alignment vertical="top" wrapText="1"/>
    </xf>
    <xf numFmtId="0" fontId="27" fillId="0" borderId="81" xfId="0" applyFont="1" applyBorder="1">
      <alignment vertical="top" wrapText="1"/>
    </xf>
    <xf numFmtId="10" fontId="27" fillId="0" borderId="52" xfId="0" applyNumberFormat="1" applyFont="1" applyBorder="1" applyAlignment="1">
      <alignment horizontal="right" vertical="top" shrinkToFit="1"/>
    </xf>
    <xf numFmtId="4" fontId="27" fillId="0" borderId="54" xfId="0" applyNumberFormat="1" applyFont="1" applyBorder="1" applyAlignment="1">
      <alignment horizontal="right" vertical="top" shrinkToFit="1"/>
    </xf>
    <xf numFmtId="4" fontId="27" fillId="0" borderId="55" xfId="0" applyNumberFormat="1" applyFont="1" applyBorder="1" applyAlignment="1">
      <alignment horizontal="right" vertical="top" shrinkToFit="1"/>
    </xf>
    <xf numFmtId="10" fontId="27" fillId="0" borderId="54" xfId="0" applyNumberFormat="1" applyFont="1" applyBorder="1" applyAlignment="1">
      <alignment horizontal="right" vertical="top" shrinkToFit="1"/>
    </xf>
    <xf numFmtId="172" fontId="27" fillId="0" borderId="55" xfId="0" applyNumberFormat="1" applyFont="1" applyBorder="1" applyAlignment="1">
      <alignment horizontal="right" vertical="top" shrinkToFit="1"/>
    </xf>
    <xf numFmtId="4" fontId="27" fillId="0" borderId="56" xfId="0" applyNumberFormat="1" applyFont="1" applyBorder="1" applyAlignment="1">
      <alignment horizontal="right" vertical="top" shrinkToFit="1"/>
    </xf>
    <xf numFmtId="4" fontId="27" fillId="0" borderId="58" xfId="0" applyNumberFormat="1" applyFont="1" applyBorder="1" applyAlignment="1">
      <alignment horizontal="right" vertical="top" shrinkToFit="1"/>
    </xf>
    <xf numFmtId="4" fontId="0" fillId="0" borderId="0" xfId="0" applyNumberFormat="1">
      <alignment vertical="top" wrapText="1"/>
    </xf>
    <xf numFmtId="0" fontId="32" fillId="0" borderId="0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29" fillId="40" borderId="56" xfId="0" applyFont="1" applyFill="1" applyBorder="1" applyAlignment="1">
      <alignment horizontal="left" vertical="top" wrapText="1"/>
    </xf>
    <xf numFmtId="0" fontId="29" fillId="40" borderId="58" xfId="0" applyFont="1" applyFill="1" applyBorder="1" applyAlignment="1">
      <alignment horizontal="left" vertical="top" wrapText="1"/>
    </xf>
    <xf numFmtId="0" fontId="29" fillId="40" borderId="57" xfId="0" applyFont="1" applyFill="1" applyBorder="1" applyAlignment="1">
      <alignment horizontal="left" vertical="top" wrapText="1"/>
    </xf>
    <xf numFmtId="0" fontId="32" fillId="0" borderId="54" xfId="0" applyFont="1" applyBorder="1" applyAlignment="1">
      <alignment horizontal="left" vertical="top" wrapText="1"/>
    </xf>
    <xf numFmtId="0" fontId="32" fillId="0" borderId="55" xfId="0" applyFont="1" applyBorder="1" applyAlignment="1">
      <alignment horizontal="left" vertical="top" wrapText="1"/>
    </xf>
    <xf numFmtId="0" fontId="0" fillId="40" borderId="56" xfId="0" applyFill="1" applyBorder="1" applyAlignment="1">
      <alignment horizontal="left" wrapText="1"/>
    </xf>
    <xf numFmtId="0" fontId="0" fillId="40" borderId="58" xfId="0" applyFill="1" applyBorder="1" applyAlignment="1">
      <alignment horizontal="left" wrapText="1"/>
    </xf>
    <xf numFmtId="0" fontId="25" fillId="40" borderId="56" xfId="0" applyFont="1" applyFill="1" applyBorder="1" applyAlignment="1">
      <alignment horizontal="left" vertical="top" wrapText="1"/>
    </xf>
    <xf numFmtId="0" fontId="25" fillId="40" borderId="58" xfId="0" applyFont="1" applyFill="1" applyBorder="1" applyAlignment="1">
      <alignment horizontal="left" vertical="top" wrapText="1"/>
    </xf>
    <xf numFmtId="0" fontId="25" fillId="40" borderId="57" xfId="0" applyFont="1" applyFill="1" applyBorder="1" applyAlignment="1">
      <alignment horizontal="left" vertical="top" wrapText="1"/>
    </xf>
    <xf numFmtId="0" fontId="29" fillId="0" borderId="60" xfId="0" applyFont="1" applyBorder="1" applyAlignment="1">
      <alignment horizontal="left" vertical="top" wrapText="1" indent="1"/>
    </xf>
    <xf numFmtId="0" fontId="48" fillId="41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31" fillId="0" borderId="80" xfId="0" applyFont="1" applyBorder="1" applyAlignment="1">
      <alignment horizontal="left" vertical="top" wrapText="1" indent="3"/>
    </xf>
    <xf numFmtId="0" fontId="31" fillId="0" borderId="83" xfId="0" applyFont="1" applyBorder="1" applyAlignment="1">
      <alignment horizontal="left" vertical="top" wrapText="1" indent="3"/>
    </xf>
    <xf numFmtId="0" fontId="31" fillId="0" borderId="81" xfId="0" applyFont="1" applyBorder="1" applyAlignment="1">
      <alignment horizontal="left" vertical="top" wrapText="1" indent="3"/>
    </xf>
    <xf numFmtId="0" fontId="31" fillId="0" borderId="80" xfId="0" applyFont="1" applyBorder="1" applyAlignment="1">
      <alignment horizontal="center" vertical="top" wrapText="1"/>
    </xf>
    <xf numFmtId="0" fontId="31" fillId="0" borderId="83" xfId="0" applyFont="1" applyBorder="1" applyAlignment="1">
      <alignment horizontal="center" vertical="top" wrapText="1"/>
    </xf>
    <xf numFmtId="0" fontId="31" fillId="0" borderId="80" xfId="0" applyFont="1" applyBorder="1" applyAlignment="1">
      <alignment horizontal="left" vertical="top" wrapText="1" indent="1"/>
    </xf>
    <xf numFmtId="0" fontId="31" fillId="0" borderId="83" xfId="0" applyFont="1" applyBorder="1" applyAlignment="1">
      <alignment horizontal="left" vertical="top" wrapText="1" indent="1"/>
    </xf>
    <xf numFmtId="0" fontId="29" fillId="0" borderId="82" xfId="0" applyFont="1" applyBorder="1" applyAlignment="1">
      <alignment horizontal="left" vertical="top" wrapText="1"/>
    </xf>
    <xf numFmtId="0" fontId="29" fillId="0" borderId="80" xfId="0" applyFont="1" applyBorder="1" applyAlignment="1">
      <alignment horizontal="left" vertical="top" wrapText="1"/>
    </xf>
    <xf numFmtId="0" fontId="29" fillId="0" borderId="83" xfId="0" applyFont="1" applyBorder="1" applyAlignment="1">
      <alignment horizontal="left" vertical="top" wrapText="1"/>
    </xf>
    <xf numFmtId="0" fontId="29" fillId="0" borderId="81" xfId="0" applyFont="1" applyBorder="1" applyAlignment="1">
      <alignment horizontal="left" vertical="top" wrapText="1"/>
    </xf>
    <xf numFmtId="0" fontId="29" fillId="0" borderId="82" xfId="0" applyFont="1" applyBorder="1" applyAlignment="1">
      <alignment horizontal="center" vertical="top" wrapText="1"/>
    </xf>
    <xf numFmtId="0" fontId="29" fillId="0" borderId="80" xfId="0" applyFont="1" applyBorder="1" applyAlignment="1">
      <alignment horizontal="center" vertical="top" wrapText="1"/>
    </xf>
    <xf numFmtId="0" fontId="29" fillId="0" borderId="83" xfId="0" applyFont="1" applyBorder="1" applyAlignment="1">
      <alignment horizontal="center" vertical="top" wrapText="1"/>
    </xf>
    <xf numFmtId="10" fontId="28" fillId="40" borderId="80" xfId="0" applyNumberFormat="1" applyFont="1" applyFill="1" applyBorder="1" applyAlignment="1">
      <alignment horizontal="right" vertical="top" shrinkToFit="1"/>
    </xf>
    <xf numFmtId="10" fontId="28" fillId="40" borderId="83" xfId="0" applyNumberFormat="1" applyFont="1" applyFill="1" applyBorder="1" applyAlignment="1">
      <alignment horizontal="right" vertical="top" shrinkToFit="1"/>
    </xf>
    <xf numFmtId="0" fontId="29" fillId="0" borderId="84" xfId="0" applyFont="1" applyBorder="1" applyAlignment="1">
      <alignment horizontal="left" vertical="top" wrapText="1"/>
    </xf>
    <xf numFmtId="0" fontId="29" fillId="0" borderId="56" xfId="0" applyFont="1" applyBorder="1" applyAlignment="1">
      <alignment horizontal="left" vertical="top" wrapText="1"/>
    </xf>
    <xf numFmtId="0" fontId="29" fillId="0" borderId="58" xfId="0" applyFont="1" applyBorder="1" applyAlignment="1">
      <alignment horizontal="left" vertical="top" wrapText="1"/>
    </xf>
    <xf numFmtId="0" fontId="29" fillId="0" borderId="54" xfId="0" applyFont="1" applyBorder="1" applyAlignment="1">
      <alignment horizontal="left" vertical="top" wrapText="1"/>
    </xf>
    <xf numFmtId="0" fontId="29" fillId="0" borderId="55" xfId="0" applyFont="1" applyBorder="1" applyAlignment="1">
      <alignment horizontal="left" vertical="top" wrapText="1"/>
    </xf>
    <xf numFmtId="0" fontId="29" fillId="0" borderId="84" xfId="0" applyFont="1" applyBorder="1" applyAlignment="1">
      <alignment horizontal="center" vertical="top" wrapText="1"/>
    </xf>
    <xf numFmtId="0" fontId="29" fillId="0" borderId="56" xfId="0" applyFont="1" applyBorder="1" applyAlignment="1">
      <alignment horizontal="center" vertical="top" wrapText="1"/>
    </xf>
    <xf numFmtId="0" fontId="29" fillId="0" borderId="58" xfId="0" applyFont="1" applyBorder="1" applyAlignment="1">
      <alignment horizontal="center" vertical="top" wrapText="1"/>
    </xf>
    <xf numFmtId="0" fontId="29" fillId="0" borderId="54" xfId="0" applyFont="1" applyBorder="1" applyAlignment="1">
      <alignment horizontal="center" vertical="top" wrapText="1"/>
    </xf>
    <xf numFmtId="0" fontId="29" fillId="0" borderId="55" xfId="0" applyFont="1" applyBorder="1" applyAlignment="1">
      <alignment horizontal="center" vertical="top" wrapText="1"/>
    </xf>
    <xf numFmtId="10" fontId="28" fillId="0" borderId="80" xfId="0" applyNumberFormat="1" applyFont="1" applyBorder="1" applyAlignment="1">
      <alignment horizontal="right" vertical="top" shrinkToFit="1"/>
    </xf>
    <xf numFmtId="10" fontId="28" fillId="0" borderId="83" xfId="0" applyNumberFormat="1" applyFont="1" applyBorder="1" applyAlignment="1">
      <alignment horizontal="right" vertical="top" shrinkToFit="1"/>
    </xf>
    <xf numFmtId="0" fontId="30" fillId="0" borderId="80" xfId="0" applyFont="1" applyBorder="1" applyAlignment="1">
      <alignment horizontal="left" vertical="top" wrapText="1"/>
    </xf>
    <xf numFmtId="0" fontId="30" fillId="0" borderId="83" xfId="0" applyFont="1" applyBorder="1" applyAlignment="1">
      <alignment horizontal="left" vertical="top" wrapText="1"/>
    </xf>
    <xf numFmtId="0" fontId="30" fillId="0" borderId="81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10" fontId="49" fillId="0" borderId="0" xfId="0" applyNumberFormat="1" applyFont="1" applyBorder="1" applyAlignment="1">
      <alignment horizontal="right" vertical="top" shrinkToFi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9" fontId="50" fillId="40" borderId="0" xfId="0" applyNumberFormat="1" applyFont="1" applyFill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0" fontId="29" fillId="4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9" fillId="40" borderId="0" xfId="0" applyFont="1" applyFill="1" applyAlignment="1">
      <alignment horizontal="center" vertical="top" wrapText="1"/>
    </xf>
    <xf numFmtId="0" fontId="29" fillId="0" borderId="0" xfId="0" applyFont="1" applyAlignment="1">
      <alignment horizontal="left" vertical="top" wrapText="1" indent="4"/>
    </xf>
    <xf numFmtId="14" fontId="52" fillId="40" borderId="0" xfId="0" applyNumberFormat="1" applyFont="1" applyFill="1" applyAlignment="1" applyProtection="1">
      <alignment horizontal="left" vertical="center" wrapText="1"/>
      <protection locked="0"/>
    </xf>
    <xf numFmtId="0" fontId="0" fillId="40" borderId="0" xfId="0" applyFill="1" applyAlignment="1">
      <alignment horizontal="left" wrapText="1"/>
    </xf>
    <xf numFmtId="0" fontId="34" fillId="42" borderId="85" xfId="0" applyFont="1" applyFill="1" applyBorder="1" applyAlignment="1">
      <alignment horizontal="left" vertical="top" indent="3"/>
    </xf>
    <xf numFmtId="0" fontId="34" fillId="42" borderId="86" xfId="0" applyFont="1" applyFill="1" applyBorder="1" applyAlignment="1">
      <alignment horizontal="left" vertical="top" indent="3"/>
    </xf>
    <xf numFmtId="0" fontId="34" fillId="42" borderId="87" xfId="0" applyFont="1" applyFill="1" applyBorder="1" applyAlignment="1">
      <alignment horizontal="left" vertical="top" indent="3"/>
    </xf>
    <xf numFmtId="0" fontId="34" fillId="0" borderId="88" xfId="0" applyFont="1" applyBorder="1" applyAlignment="1">
      <alignment horizontal="left" vertical="top" wrapText="1"/>
    </xf>
    <xf numFmtId="0" fontId="34" fillId="0" borderId="81" xfId="0" applyFont="1" applyBorder="1" applyAlignment="1">
      <alignment horizontal="left" vertical="top" wrapText="1"/>
    </xf>
    <xf numFmtId="0" fontId="33" fillId="0" borderId="81" xfId="0" applyFont="1" applyBorder="1" applyAlignment="1">
      <alignment horizontal="left" vertical="top" wrapText="1"/>
    </xf>
    <xf numFmtId="0" fontId="34" fillId="0" borderId="90" xfId="0" applyFont="1" applyBorder="1" applyAlignment="1">
      <alignment horizontal="center" vertical="top" wrapText="1"/>
    </xf>
    <xf numFmtId="0" fontId="33" fillId="0" borderId="89" xfId="0" applyFont="1" applyBorder="1">
      <alignment vertical="top" wrapText="1"/>
    </xf>
    <xf numFmtId="0" fontId="33" fillId="0" borderId="60" xfId="0" applyFont="1" applyBorder="1" applyAlignment="1">
      <alignment horizontal="left" vertical="center" wrapText="1"/>
    </xf>
    <xf numFmtId="2" fontId="53" fillId="0" borderId="91" xfId="0" applyNumberFormat="1" applyFont="1" applyBorder="1" applyAlignment="1">
      <alignment horizontal="center" vertical="center" shrinkToFit="1"/>
    </xf>
    <xf numFmtId="0" fontId="33" fillId="0" borderId="42" xfId="0" applyFont="1" applyBorder="1">
      <alignment vertical="top" wrapText="1"/>
    </xf>
    <xf numFmtId="0" fontId="33" fillId="0" borderId="0" xfId="0" applyFont="1" applyBorder="1" applyAlignment="1">
      <alignment horizontal="left" vertical="center" wrapText="1"/>
    </xf>
    <xf numFmtId="2" fontId="53" fillId="0" borderId="43" xfId="0" applyNumberFormat="1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left" vertical="center" wrapText="1"/>
    </xf>
    <xf numFmtId="2" fontId="33" fillId="0" borderId="43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left" vertical="center" wrapText="1"/>
    </xf>
    <xf numFmtId="0" fontId="33" fillId="0" borderId="14" xfId="0" applyFont="1" applyBorder="1">
      <alignment vertical="top" wrapText="1"/>
    </xf>
    <xf numFmtId="2" fontId="34" fillId="0" borderId="15" xfId="0" applyNumberFormat="1" applyFont="1" applyBorder="1" applyAlignment="1">
      <alignment horizontal="center" vertical="center" wrapText="1"/>
    </xf>
    <xf numFmtId="0" fontId="34" fillId="0" borderId="56" xfId="0" applyFont="1" applyBorder="1" applyAlignment="1">
      <alignment horizontal="left" vertical="top" wrapText="1"/>
    </xf>
    <xf numFmtId="0" fontId="34" fillId="0" borderId="58" xfId="0" applyFont="1" applyBorder="1" applyAlignment="1">
      <alignment horizontal="left" vertical="top" wrapText="1"/>
    </xf>
    <xf numFmtId="0" fontId="34" fillId="0" borderId="57" xfId="0" applyFont="1" applyBorder="1" applyAlignment="1">
      <alignment horizontal="left" vertical="top" wrapText="1"/>
    </xf>
    <xf numFmtId="0" fontId="33" fillId="0" borderId="82" xfId="0" applyFont="1" applyBorder="1">
      <alignment vertical="top" wrapText="1"/>
    </xf>
    <xf numFmtId="0" fontId="33" fillId="0" borderId="84" xfId="0" applyFont="1" applyBorder="1">
      <alignment vertical="top" wrapText="1"/>
    </xf>
    <xf numFmtId="0" fontId="33" fillId="0" borderId="54" xfId="0" applyFont="1" applyBorder="1">
      <alignment vertical="top" wrapText="1"/>
    </xf>
    <xf numFmtId="0" fontId="33" fillId="0" borderId="0" xfId="0" applyFont="1" applyAlignment="1">
      <alignment horizontal="left" vertical="center" wrapText="1"/>
    </xf>
    <xf numFmtId="0" fontId="33" fillId="0" borderId="55" xfId="0" applyFont="1" applyBorder="1" applyAlignment="1">
      <alignment horizontal="left" wrapText="1"/>
    </xf>
    <xf numFmtId="0" fontId="33" fillId="0" borderId="54" xfId="0" applyFont="1" applyBorder="1" applyAlignment="1">
      <alignment horizontal="left" vertical="top" wrapText="1"/>
    </xf>
    <xf numFmtId="2" fontId="53" fillId="0" borderId="55" xfId="0" applyNumberFormat="1" applyFont="1" applyBorder="1" applyAlignment="1">
      <alignment horizontal="left" vertical="top" indent="3" shrinkToFit="1"/>
    </xf>
    <xf numFmtId="0" fontId="33" fillId="0" borderId="55" xfId="0" applyFont="1" applyBorder="1" applyAlignment="1">
      <alignment horizontal="left" vertical="center" wrapText="1"/>
    </xf>
    <xf numFmtId="0" fontId="34" fillId="0" borderId="56" xfId="0" applyFont="1" applyBorder="1">
      <alignment vertical="top" wrapText="1"/>
    </xf>
    <xf numFmtId="0" fontId="34" fillId="0" borderId="57" xfId="0" applyFont="1" applyBorder="1">
      <alignment vertical="top" wrapText="1"/>
    </xf>
    <xf numFmtId="2" fontId="54" fillId="0" borderId="58" xfId="0" applyNumberFormat="1" applyFont="1" applyBorder="1" applyAlignment="1">
      <alignment horizontal="left" vertical="top" indent="3" shrinkToFit="1"/>
    </xf>
    <xf numFmtId="0" fontId="34" fillId="0" borderId="80" xfId="0" applyFont="1" applyBorder="1" applyAlignment="1">
      <alignment horizontal="left" vertical="top" wrapText="1"/>
    </xf>
    <xf numFmtId="0" fontId="34" fillId="0" borderId="83" xfId="0" applyFont="1" applyBorder="1" applyAlignment="1">
      <alignment horizontal="left" vertical="top" wrapText="1"/>
    </xf>
    <xf numFmtId="0" fontId="33" fillId="0" borderId="60" xfId="0" applyFont="1" applyBorder="1" applyAlignment="1">
      <alignment horizontal="left" vertical="top" wrapText="1"/>
    </xf>
    <xf numFmtId="2" fontId="53" fillId="0" borderId="84" xfId="0" applyNumberFormat="1" applyFont="1" applyBorder="1" applyAlignment="1">
      <alignment horizontal="center" shrinkToFit="1"/>
    </xf>
    <xf numFmtId="0" fontId="33" fillId="0" borderId="0" xfId="0" applyFont="1" applyAlignment="1">
      <alignment horizontal="left" vertical="top" wrapText="1"/>
    </xf>
    <xf numFmtId="2" fontId="53" fillId="0" borderId="55" xfId="0" applyNumberFormat="1" applyFont="1" applyBorder="1" applyAlignment="1">
      <alignment horizontal="center" shrinkToFit="1"/>
    </xf>
    <xf numFmtId="0" fontId="34" fillId="0" borderId="56" xfId="0" applyFont="1" applyBorder="1" applyAlignment="1">
      <alignment horizontal="left" vertical="center" wrapText="1"/>
    </xf>
    <xf numFmtId="0" fontId="33" fillId="0" borderId="57" xfId="0" applyFont="1" applyBorder="1" applyAlignment="1">
      <alignment horizontal="left" wrapText="1"/>
    </xf>
    <xf numFmtId="2" fontId="54" fillId="0" borderId="58" xfId="0" applyNumberFormat="1" applyFont="1" applyBorder="1" applyAlignment="1">
      <alignment horizontal="center" shrinkToFit="1"/>
    </xf>
    <xf numFmtId="2" fontId="53" fillId="0" borderId="84" xfId="0" applyNumberFormat="1" applyFont="1" applyBorder="1" applyAlignment="1">
      <alignment horizontal="center" vertical="center" shrinkToFit="1"/>
    </xf>
    <xf numFmtId="2" fontId="53" fillId="0" borderId="55" xfId="0" applyNumberFormat="1" applyFont="1" applyBorder="1" applyAlignment="1">
      <alignment horizontal="center" vertical="center" shrinkToFit="1"/>
    </xf>
    <xf numFmtId="0" fontId="34" fillId="0" borderId="0" xfId="0" applyFont="1">
      <alignment vertical="top" wrapText="1"/>
    </xf>
    <xf numFmtId="2" fontId="54" fillId="0" borderId="55" xfId="0" applyNumberFormat="1" applyFont="1" applyBorder="1" applyAlignment="1">
      <alignment horizontal="center" vertical="center" shrinkToFit="1"/>
    </xf>
    <xf numFmtId="0" fontId="34" fillId="0" borderId="57" xfId="0" applyFont="1" applyBorder="1" applyAlignment="1">
      <alignment horizontal="left" vertical="center" wrapText="1"/>
    </xf>
    <xf numFmtId="2" fontId="54" fillId="0" borderId="58" xfId="0" applyNumberFormat="1" applyFont="1" applyBorder="1" applyAlignment="1">
      <alignment horizontal="center" vertical="center" shrinkToFit="1"/>
    </xf>
    <xf numFmtId="0" fontId="33" fillId="0" borderId="80" xfId="0" applyFont="1" applyBorder="1" applyAlignment="1">
      <alignment horizontal="left" wrapText="1"/>
    </xf>
    <xf numFmtId="0" fontId="33" fillId="0" borderId="83" xfId="0" applyFont="1" applyBorder="1" applyAlignment="1">
      <alignment horizontal="left" wrapText="1"/>
    </xf>
    <xf numFmtId="0" fontId="33" fillId="0" borderId="81" xfId="0" applyFont="1" applyBorder="1" applyAlignment="1">
      <alignment horizontal="left" wrapText="1"/>
    </xf>
    <xf numFmtId="0" fontId="33" fillId="0" borderId="54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 vertical="center" wrapText="1"/>
    </xf>
    <xf numFmtId="8" fontId="34" fillId="0" borderId="0" xfId="0" applyNumberFormat="1" applyFont="1" applyBorder="1" applyAlignment="1">
      <alignment horizontal="center" vertical="center" wrapText="1"/>
    </xf>
    <xf numFmtId="6" fontId="34" fillId="0" borderId="0" xfId="0" applyNumberFormat="1" applyFont="1" applyBorder="1" applyAlignment="1">
      <alignment horizontal="center" vertical="center" wrapText="1"/>
    </xf>
    <xf numFmtId="2" fontId="54" fillId="0" borderId="55" xfId="0" applyNumberFormat="1" applyFont="1" applyBorder="1" applyAlignment="1">
      <alignment horizontal="left" vertical="top" indent="3" shrinkToFit="1"/>
    </xf>
    <xf numFmtId="2" fontId="54" fillId="0" borderId="55" xfId="0" applyNumberFormat="1" applyFont="1" applyBorder="1" applyAlignment="1">
      <alignment horizontal="left" vertical="top" indent="2" shrinkToFit="1"/>
    </xf>
    <xf numFmtId="2" fontId="54" fillId="0" borderId="55" xfId="0" applyNumberFormat="1" applyFont="1" applyBorder="1" applyAlignment="1">
      <alignment horizontal="left" vertical="center" indent="3" shrinkToFit="1"/>
    </xf>
    <xf numFmtId="0" fontId="33" fillId="0" borderId="56" xfId="0" applyFont="1" applyBorder="1">
      <alignment vertical="top" wrapText="1"/>
    </xf>
    <xf numFmtId="0" fontId="33" fillId="0" borderId="57" xfId="0" applyFont="1" applyBorder="1" applyAlignment="1">
      <alignment horizontal="left" vertical="center" wrapText="1"/>
    </xf>
    <xf numFmtId="0" fontId="34" fillId="0" borderId="80" xfId="0" applyFont="1" applyBorder="1" applyAlignment="1">
      <alignment horizontal="center" vertical="top" wrapText="1"/>
    </xf>
    <xf numFmtId="0" fontId="34" fillId="0" borderId="81" xfId="0" applyFont="1" applyBorder="1" applyAlignment="1">
      <alignment horizontal="center" vertical="top" wrapText="1"/>
    </xf>
    <xf numFmtId="0" fontId="34" fillId="0" borderId="81" xfId="0" applyFont="1" applyBorder="1" applyAlignment="1">
      <alignment horizontal="center" vertical="top" wrapText="1"/>
    </xf>
    <xf numFmtId="2" fontId="54" fillId="0" borderId="83" xfId="0" applyNumberFormat="1" applyFont="1" applyBorder="1" applyAlignment="1">
      <alignment horizontal="left" vertical="top" indent="2" shrinkToFit="1"/>
    </xf>
    <xf numFmtId="0" fontId="0" fillId="0" borderId="0" xfId="0" applyAlignme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 customBuiltin="1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="120" workbookViewId="0">
      <selection activeCell="D8" sqref="A1:XFD1048576"/>
    </sheetView>
  </sheetViews>
  <sheetFormatPr defaultColWidth="9.33203125" defaultRowHeight="12.75" x14ac:dyDescent="0.2"/>
  <cols>
    <col min="1" max="1" width="5.5" customWidth="1"/>
    <col min="2" max="2" width="8.1640625" customWidth="1"/>
    <col min="3" max="3" width="7.6640625" customWidth="1"/>
    <col min="4" max="4" width="2.1640625" customWidth="1"/>
    <col min="5" max="5" width="19.83203125" customWidth="1"/>
    <col min="6" max="6" width="12.6640625" customWidth="1"/>
    <col min="7" max="7" width="29.1640625" customWidth="1"/>
    <col min="8" max="8" width="8" customWidth="1"/>
    <col min="9" max="9" width="8.5" customWidth="1"/>
    <col min="10" max="10" width="10.1640625" customWidth="1"/>
    <col min="11" max="11" width="10" customWidth="1"/>
    <col min="12" max="12" width="10.6640625" customWidth="1"/>
    <col min="13" max="13" width="9" customWidth="1"/>
    <col min="16" max="16" width="12.6640625" bestFit="1" customWidth="1"/>
  </cols>
  <sheetData>
    <row r="1" spans="1:16" ht="12" customHeight="1" x14ac:dyDescent="0.2">
      <c r="A1" s="1"/>
      <c r="B1" s="2"/>
      <c r="C1" s="2"/>
      <c r="D1" s="3" t="s">
        <v>0</v>
      </c>
      <c r="E1" s="3"/>
      <c r="F1" s="3"/>
      <c r="G1" s="3"/>
      <c r="H1" s="4" t="s">
        <v>1</v>
      </c>
      <c r="I1" s="2"/>
      <c r="J1" s="5" t="s">
        <v>2</v>
      </c>
      <c r="K1" s="2"/>
      <c r="L1" s="7" t="s">
        <v>3</v>
      </c>
      <c r="M1" s="6"/>
      <c r="O1" s="8"/>
    </row>
    <row r="2" spans="1:16" ht="36.75" customHeight="1" x14ac:dyDescent="0.2">
      <c r="A2" s="9"/>
      <c r="B2" s="10"/>
      <c r="C2" s="10"/>
      <c r="D2" s="11" t="s">
        <v>4</v>
      </c>
      <c r="E2" s="11"/>
      <c r="F2" s="11"/>
      <c r="G2" s="11"/>
      <c r="H2" s="12" t="s">
        <v>5</v>
      </c>
      <c r="I2" s="12"/>
      <c r="J2" s="13">
        <v>0.23369999999999999</v>
      </c>
      <c r="K2" s="10"/>
      <c r="L2" s="12" t="s">
        <v>6</v>
      </c>
      <c r="M2" s="14"/>
      <c r="O2" s="8"/>
    </row>
    <row r="3" spans="1:16" ht="12" customHeight="1" x14ac:dyDescent="0.2">
      <c r="A3" s="15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6"/>
      <c r="O3" s="8"/>
    </row>
    <row r="4" spans="1:16" ht="24" customHeight="1" x14ac:dyDescent="0.2">
      <c r="A4" s="18" t="s">
        <v>8</v>
      </c>
      <c r="B4" s="19" t="s">
        <v>9</v>
      </c>
      <c r="C4" s="19" t="s">
        <v>10</v>
      </c>
      <c r="D4" s="20" t="s">
        <v>11</v>
      </c>
      <c r="E4" s="22"/>
      <c r="F4" s="22"/>
      <c r="G4" s="21"/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23" t="s">
        <v>17</v>
      </c>
      <c r="O4" s="8"/>
    </row>
    <row r="5" spans="1:16" ht="12" customHeight="1" thickBot="1" x14ac:dyDescent="0.25">
      <c r="A5" s="24">
        <v>1</v>
      </c>
      <c r="B5" s="25"/>
      <c r="C5" s="25"/>
      <c r="D5" s="26" t="s">
        <v>18</v>
      </c>
      <c r="E5" s="28"/>
      <c r="F5" s="28"/>
      <c r="G5" s="27"/>
      <c r="H5" s="25"/>
      <c r="I5" s="29"/>
      <c r="J5" s="29"/>
      <c r="K5" s="29"/>
      <c r="L5" s="30">
        <f>COMPOSIÇÃO!O7</f>
        <v>1298.52</v>
      </c>
      <c r="M5" s="31">
        <v>1.6999999999999999E-3</v>
      </c>
      <c r="O5" s="8"/>
    </row>
    <row r="6" spans="1:16" ht="12.75" customHeight="1" thickBot="1" x14ac:dyDescent="0.25">
      <c r="A6" s="32" t="s">
        <v>19</v>
      </c>
      <c r="B6" s="33">
        <v>11340</v>
      </c>
      <c r="C6" s="34" t="s">
        <v>20</v>
      </c>
      <c r="D6" s="35" t="s">
        <v>21</v>
      </c>
      <c r="E6" s="37"/>
      <c r="F6" s="37"/>
      <c r="G6" s="36"/>
      <c r="H6" s="38" t="s">
        <v>22</v>
      </c>
      <c r="I6" s="39">
        <v>6</v>
      </c>
      <c r="J6" s="39">
        <f>COMPOSIÇÃO!O9</f>
        <v>175.42000000000002</v>
      </c>
      <c r="K6" s="39">
        <f>COMPOSIÇÃO!O16</f>
        <v>216.41565400000002</v>
      </c>
      <c r="L6" s="39">
        <f>COMPOSIÇÃO!O17</f>
        <v>1298.52</v>
      </c>
      <c r="M6" s="40">
        <f>L6/E26</f>
        <v>1.6559069699668629E-3</v>
      </c>
      <c r="O6" s="41">
        <v>216.42</v>
      </c>
      <c r="P6">
        <f>I6*O6</f>
        <v>1298.52</v>
      </c>
    </row>
    <row r="7" spans="1:16" ht="12" customHeight="1" thickBot="1" x14ac:dyDescent="0.25">
      <c r="A7" s="24">
        <v>2</v>
      </c>
      <c r="B7" s="25"/>
      <c r="C7" s="25"/>
      <c r="D7" s="26" t="s">
        <v>23</v>
      </c>
      <c r="E7" s="28"/>
      <c r="F7" s="28"/>
      <c r="G7" s="27"/>
      <c r="H7" s="25"/>
      <c r="I7" s="29"/>
      <c r="J7" s="29"/>
      <c r="K7" s="29"/>
      <c r="L7" s="30">
        <f>COMPOSIÇÃO!O18</f>
        <v>10244.607789</v>
      </c>
      <c r="M7" s="31">
        <v>1.3100000000000001E-2</v>
      </c>
      <c r="O7" s="42"/>
    </row>
    <row r="8" spans="1:16" ht="13.5" customHeight="1" thickBot="1" x14ac:dyDescent="0.25">
      <c r="A8" s="32" t="s">
        <v>24</v>
      </c>
      <c r="B8" s="33">
        <v>6</v>
      </c>
      <c r="C8" s="34" t="s">
        <v>20</v>
      </c>
      <c r="D8" s="43" t="s">
        <v>25</v>
      </c>
      <c r="E8" s="45"/>
      <c r="F8" s="45"/>
      <c r="G8" s="44"/>
      <c r="H8" s="38" t="s">
        <v>26</v>
      </c>
      <c r="I8" s="39">
        <v>1</v>
      </c>
      <c r="J8" s="39">
        <f>COMPOSIÇÃO!O20</f>
        <v>8303.9699999999993</v>
      </c>
      <c r="K8" s="39">
        <f>COMPOSIÇÃO!O26</f>
        <v>10244.607789</v>
      </c>
      <c r="L8" s="39">
        <f>COMPOSIÇÃO!O27</f>
        <v>10244.607789</v>
      </c>
      <c r="M8" s="40">
        <f>L8/E26</f>
        <v>1.3064194192143296E-2</v>
      </c>
      <c r="O8" s="46">
        <v>10244.61</v>
      </c>
    </row>
    <row r="9" spans="1:16" ht="12" customHeight="1" thickBot="1" x14ac:dyDescent="0.25">
      <c r="A9" s="24">
        <v>3</v>
      </c>
      <c r="B9" s="25"/>
      <c r="C9" s="25"/>
      <c r="D9" s="26" t="s">
        <v>27</v>
      </c>
      <c r="E9" s="28"/>
      <c r="F9" s="28"/>
      <c r="G9" s="27"/>
      <c r="H9" s="25"/>
      <c r="I9" s="29"/>
      <c r="J9" s="29"/>
      <c r="K9" s="29"/>
      <c r="L9" s="30">
        <f>COMPOSIÇÃO!O28</f>
        <v>18740.829999999998</v>
      </c>
      <c r="M9" s="31">
        <f>M10+M11+M12+M13</f>
        <v>2.3898800957986077E-2</v>
      </c>
      <c r="O9" s="42"/>
    </row>
    <row r="10" spans="1:16" ht="21.75" customHeight="1" thickBot="1" x14ac:dyDescent="0.25">
      <c r="A10" s="32" t="s">
        <v>28</v>
      </c>
      <c r="B10" s="47">
        <v>101116</v>
      </c>
      <c r="C10" s="34" t="s">
        <v>29</v>
      </c>
      <c r="D10" s="49" t="s">
        <v>30</v>
      </c>
      <c r="E10" s="51"/>
      <c r="F10" s="51"/>
      <c r="G10" s="50"/>
      <c r="H10" s="38" t="s">
        <v>31</v>
      </c>
      <c r="I10" s="39">
        <v>323.52999999999997</v>
      </c>
      <c r="J10" s="39">
        <f>COMPOSIÇÃO!O30</f>
        <v>2.25048</v>
      </c>
      <c r="K10" s="39">
        <f>COMPOSIÇÃO!O35</f>
        <v>2.7764800000000003</v>
      </c>
      <c r="L10" s="39">
        <f>COMPOSIÇÃO!O36</f>
        <v>899.41</v>
      </c>
      <c r="M10" s="40">
        <f>L10/E26</f>
        <v>1.1469513660612822E-3</v>
      </c>
      <c r="O10" s="52">
        <v>2.78</v>
      </c>
    </row>
    <row r="11" spans="1:16" ht="23.25" customHeight="1" thickBot="1" x14ac:dyDescent="0.25">
      <c r="A11" s="32" t="s">
        <v>32</v>
      </c>
      <c r="B11" s="47">
        <v>100577</v>
      </c>
      <c r="C11" s="34" t="s">
        <v>29</v>
      </c>
      <c r="D11" s="49" t="s">
        <v>33</v>
      </c>
      <c r="E11" s="51"/>
      <c r="F11" s="51"/>
      <c r="G11" s="50"/>
      <c r="H11" s="38" t="s">
        <v>22</v>
      </c>
      <c r="I11" s="39">
        <v>2070.62</v>
      </c>
      <c r="J11" s="39">
        <f>COMPOSIÇÃO!O38</f>
        <v>1.1300000000000001</v>
      </c>
      <c r="K11" s="39">
        <f>COMPOSIÇÃO!O47</f>
        <v>1.3940810000000001</v>
      </c>
      <c r="L11" s="39">
        <f>COMPOSIÇÃO!O48</f>
        <v>2878.16</v>
      </c>
      <c r="M11" s="40">
        <f>L11/E26</f>
        <v>3.6703055822627497E-3</v>
      </c>
      <c r="O11" s="52">
        <v>1.39</v>
      </c>
    </row>
    <row r="12" spans="1:16" ht="42" customHeight="1" thickBot="1" x14ac:dyDescent="0.25">
      <c r="A12" s="32" t="s">
        <v>34</v>
      </c>
      <c r="B12" s="47">
        <v>100978</v>
      </c>
      <c r="C12" s="34" t="s">
        <v>29</v>
      </c>
      <c r="D12" s="49" t="s">
        <v>35</v>
      </c>
      <c r="E12" s="51"/>
      <c r="F12" s="51"/>
      <c r="G12" s="50"/>
      <c r="H12" s="38" t="s">
        <v>31</v>
      </c>
      <c r="I12" s="39">
        <v>323.52999999999997</v>
      </c>
      <c r="J12" s="39">
        <f>COMPOSIÇÃO!O50</f>
        <v>6.6800000000000006</v>
      </c>
      <c r="K12" s="39">
        <f>COMPOSIÇÃO!O56</f>
        <v>8.2511160000000014</v>
      </c>
      <c r="L12" s="39">
        <f>COMPOSIÇÃO!O57</f>
        <v>2669.12</v>
      </c>
      <c r="M12" s="40">
        <f>L12/E26</f>
        <v>3.4037322580152429E-3</v>
      </c>
      <c r="O12" s="52">
        <v>8.25</v>
      </c>
    </row>
    <row r="13" spans="1:16" ht="23.25" customHeight="1" thickBot="1" x14ac:dyDescent="0.25">
      <c r="A13" s="32" t="s">
        <v>36</v>
      </c>
      <c r="B13" s="47">
        <v>93588</v>
      </c>
      <c r="C13" s="34" t="s">
        <v>29</v>
      </c>
      <c r="D13" s="49" t="s">
        <v>37</v>
      </c>
      <c r="E13" s="51"/>
      <c r="F13" s="51"/>
      <c r="G13" s="50"/>
      <c r="H13" s="53" t="s">
        <v>38</v>
      </c>
      <c r="I13" s="39">
        <v>3235.3</v>
      </c>
      <c r="J13" s="39">
        <f>COMPOSIÇÃO!O59</f>
        <v>3.08</v>
      </c>
      <c r="K13" s="39">
        <f>COMPOSIÇÃO!O63</f>
        <v>3.7997960000000002</v>
      </c>
      <c r="L13" s="39">
        <f>COMPOSIÇÃO!O64</f>
        <v>12294.14</v>
      </c>
      <c r="M13" s="40">
        <f>L13/E26</f>
        <v>1.5677811751646804E-2</v>
      </c>
      <c r="O13" s="52">
        <v>3.8</v>
      </c>
    </row>
    <row r="14" spans="1:16" ht="12" customHeight="1" thickBot="1" x14ac:dyDescent="0.25">
      <c r="A14" s="24">
        <v>4</v>
      </c>
      <c r="B14" s="25"/>
      <c r="C14" s="25"/>
      <c r="D14" s="26" t="s">
        <v>39</v>
      </c>
      <c r="E14" s="28"/>
      <c r="F14" s="28"/>
      <c r="G14" s="27"/>
      <c r="H14" s="25"/>
      <c r="I14" s="29"/>
      <c r="J14" s="29"/>
      <c r="K14" s="29"/>
      <c r="L14" s="30">
        <f>COMPOSIÇÃO!O65</f>
        <v>721865.77</v>
      </c>
      <c r="M14" s="31">
        <f>M15+M16+M17</f>
        <v>0.92054227884321871</v>
      </c>
      <c r="O14" s="42"/>
    </row>
    <row r="15" spans="1:16" ht="22.5" customHeight="1" thickBot="1" x14ac:dyDescent="0.25">
      <c r="A15" s="32" t="s">
        <v>40</v>
      </c>
      <c r="B15" s="47">
        <v>96402</v>
      </c>
      <c r="C15" s="34" t="s">
        <v>29</v>
      </c>
      <c r="D15" s="49" t="s">
        <v>41</v>
      </c>
      <c r="E15" s="51"/>
      <c r="F15" s="51"/>
      <c r="G15" s="50"/>
      <c r="H15" s="38" t="s">
        <v>22</v>
      </c>
      <c r="I15" s="39">
        <v>8270</v>
      </c>
      <c r="J15" s="39">
        <f>COMPOSIÇÃO!O67</f>
        <v>2.88</v>
      </c>
      <c r="K15" s="39">
        <f>COMPOSIÇÃO!O77</f>
        <v>3.5530559999999998</v>
      </c>
      <c r="L15" s="39">
        <f>COMPOSIÇÃO!O78</f>
        <v>29358.5</v>
      </c>
      <c r="M15" s="40">
        <f>L15/E26</f>
        <v>3.7438733926140638E-2</v>
      </c>
      <c r="O15" s="52">
        <v>3.55</v>
      </c>
    </row>
    <row r="16" spans="1:16" ht="26.25" customHeight="1" thickBot="1" x14ac:dyDescent="0.25">
      <c r="A16" s="32" t="s">
        <v>42</v>
      </c>
      <c r="B16" s="47">
        <v>95995</v>
      </c>
      <c r="C16" s="34" t="s">
        <v>43</v>
      </c>
      <c r="D16" s="35" t="s">
        <v>44</v>
      </c>
      <c r="E16" s="37"/>
      <c r="F16" s="37"/>
      <c r="G16" s="36"/>
      <c r="H16" s="38" t="s">
        <v>45</v>
      </c>
      <c r="I16" s="39">
        <v>310.12</v>
      </c>
      <c r="J16" s="39">
        <f>COMPOSIÇÃO!O80</f>
        <v>1712.1100000000001</v>
      </c>
      <c r="K16" s="39">
        <f>COMPOSIÇÃO!O90</f>
        <v>2112.2301070000003</v>
      </c>
      <c r="L16" s="39">
        <f>COMPOSIÇÃO!O91</f>
        <v>655044.77</v>
      </c>
      <c r="M16" s="40">
        <f>L16/E26</f>
        <v>0.83533037633870921</v>
      </c>
      <c r="O16" s="46">
        <v>2112.23</v>
      </c>
    </row>
    <row r="17" spans="1:15" ht="23.25" customHeight="1" thickBot="1" x14ac:dyDescent="0.25">
      <c r="A17" s="32" t="s">
        <v>46</v>
      </c>
      <c r="B17" s="47">
        <v>95875</v>
      </c>
      <c r="C17" s="34" t="s">
        <v>29</v>
      </c>
      <c r="D17" s="49" t="s">
        <v>47</v>
      </c>
      <c r="E17" s="51"/>
      <c r="F17" s="51"/>
      <c r="G17" s="50"/>
      <c r="H17" s="53" t="s">
        <v>38</v>
      </c>
      <c r="I17" s="39">
        <v>12404.8</v>
      </c>
      <c r="J17" s="39">
        <f>COMPOSIÇÃO!O93</f>
        <v>2.4500000000000002</v>
      </c>
      <c r="K17" s="39">
        <f>COMPOSIÇÃO!O97</f>
        <v>3.0225650000000002</v>
      </c>
      <c r="L17" s="39">
        <f>COMPOSIÇÃO!O98</f>
        <v>37462.5</v>
      </c>
      <c r="M17" s="40">
        <f>L17/E26</f>
        <v>4.7773168578368913E-2</v>
      </c>
      <c r="O17" s="52">
        <v>3.02</v>
      </c>
    </row>
    <row r="18" spans="1:15" ht="12" customHeight="1" thickBot="1" x14ac:dyDescent="0.25">
      <c r="A18" s="24">
        <v>5</v>
      </c>
      <c r="B18" s="25"/>
      <c r="C18" s="25"/>
      <c r="D18" s="26" t="s">
        <v>48</v>
      </c>
      <c r="E18" s="28"/>
      <c r="F18" s="28"/>
      <c r="G18" s="27"/>
      <c r="H18" s="25"/>
      <c r="I18" s="29"/>
      <c r="J18" s="29"/>
      <c r="K18" s="29"/>
      <c r="L18" s="30">
        <f>COMPOSIÇÃO!O99</f>
        <v>32024.760000000002</v>
      </c>
      <c r="M18" s="31">
        <v>4.1099999999999998E-2</v>
      </c>
      <c r="O18" s="42"/>
    </row>
    <row r="19" spans="1:15" ht="12" customHeight="1" thickBot="1" x14ac:dyDescent="0.25">
      <c r="A19" s="54" t="s">
        <v>49</v>
      </c>
      <c r="B19" s="25"/>
      <c r="C19" s="25"/>
      <c r="D19" s="26" t="s">
        <v>50</v>
      </c>
      <c r="E19" s="28"/>
      <c r="F19" s="28"/>
      <c r="G19" s="27"/>
      <c r="H19" s="25"/>
      <c r="I19" s="29"/>
      <c r="J19" s="29"/>
      <c r="K19" s="29"/>
      <c r="L19" s="30">
        <f>COMPOSIÇÃO!O100</f>
        <v>6435.72</v>
      </c>
      <c r="M19" s="31">
        <v>8.2000000000000007E-3</v>
      </c>
      <c r="O19" s="42"/>
    </row>
    <row r="20" spans="1:15" ht="23.25" customHeight="1" thickBot="1" x14ac:dyDescent="0.25">
      <c r="A20" s="32" t="s">
        <v>51</v>
      </c>
      <c r="B20" s="48" t="s">
        <v>52</v>
      </c>
      <c r="C20" s="34" t="s">
        <v>43</v>
      </c>
      <c r="D20" s="35" t="s">
        <v>53</v>
      </c>
      <c r="E20" s="37"/>
      <c r="F20" s="37"/>
      <c r="G20" s="36"/>
      <c r="H20" s="38" t="s">
        <v>26</v>
      </c>
      <c r="I20" s="39">
        <v>12</v>
      </c>
      <c r="J20" s="39">
        <f>COMPOSIÇÃO!O102</f>
        <v>434.71999999999991</v>
      </c>
      <c r="K20" s="39">
        <f>COMPOSIÇÃO!O111</f>
        <v>536.31406399999992</v>
      </c>
      <c r="L20" s="39">
        <f>COMPOSIÇÃO!O112</f>
        <v>6435.72</v>
      </c>
      <c r="M20" s="40">
        <f>L20/E26</f>
        <v>8.206999972857669E-3</v>
      </c>
      <c r="O20" s="52">
        <v>536.30999999999995</v>
      </c>
    </row>
    <row r="21" spans="1:15" ht="12" customHeight="1" thickBot="1" x14ac:dyDescent="0.25">
      <c r="A21" s="54" t="s">
        <v>54</v>
      </c>
      <c r="B21" s="25"/>
      <c r="C21" s="25"/>
      <c r="D21" s="26" t="s">
        <v>55</v>
      </c>
      <c r="E21" s="28"/>
      <c r="F21" s="28"/>
      <c r="G21" s="27"/>
      <c r="H21" s="25"/>
      <c r="I21" s="29"/>
      <c r="J21" s="29"/>
      <c r="K21" s="29"/>
      <c r="L21" s="30">
        <f>COMPOSIÇÃO!O113</f>
        <v>25589.040000000001</v>
      </c>
      <c r="M21" s="31">
        <f>M22+M23</f>
        <v>3.2631819063827165E-2</v>
      </c>
      <c r="O21" s="42"/>
    </row>
    <row r="22" spans="1:15" ht="21.75" customHeight="1" thickBot="1" x14ac:dyDescent="0.25">
      <c r="A22" s="32" t="s">
        <v>56</v>
      </c>
      <c r="B22" s="47">
        <v>102508</v>
      </c>
      <c r="C22" s="34" t="s">
        <v>29</v>
      </c>
      <c r="D22" s="49" t="s">
        <v>57</v>
      </c>
      <c r="E22" s="51"/>
      <c r="F22" s="51"/>
      <c r="G22" s="50"/>
      <c r="H22" s="38" t="s">
        <v>22</v>
      </c>
      <c r="I22" s="39">
        <v>312</v>
      </c>
      <c r="J22" s="39">
        <f>COMPOSIÇÃO!O115</f>
        <v>35.319999999999993</v>
      </c>
      <c r="K22" s="39">
        <f>COMPOSIÇÃO!O122</f>
        <v>43.574283999999992</v>
      </c>
      <c r="L22" s="39">
        <f>COMPOSIÇÃO!O123</f>
        <v>13593.84</v>
      </c>
      <c r="M22" s="40">
        <f>L22/E26</f>
        <v>1.733522348875207E-2</v>
      </c>
      <c r="O22" s="52">
        <v>43.57</v>
      </c>
    </row>
    <row r="23" spans="1:15" ht="45" customHeight="1" thickBot="1" x14ac:dyDescent="0.25">
      <c r="A23" s="55" t="s">
        <v>58</v>
      </c>
      <c r="B23" s="56">
        <v>102512</v>
      </c>
      <c r="C23" s="57" t="s">
        <v>29</v>
      </c>
      <c r="D23" s="58" t="s">
        <v>59</v>
      </c>
      <c r="E23" s="60"/>
      <c r="F23" s="60"/>
      <c r="G23" s="59"/>
      <c r="H23" s="61" t="s">
        <v>60</v>
      </c>
      <c r="I23" s="62">
        <v>1960</v>
      </c>
      <c r="J23" s="62">
        <f>COMPOSIÇÃO!O125</f>
        <v>4.9599999999999991</v>
      </c>
      <c r="K23" s="62">
        <f>COMPOSIÇÃO!O135</f>
        <v>6.1191519999999988</v>
      </c>
      <c r="L23" s="62">
        <f>COMPOSIÇÃO!O136</f>
        <v>11995.2</v>
      </c>
      <c r="M23" s="63">
        <f>L23/E26</f>
        <v>1.5296595575075097E-2</v>
      </c>
      <c r="O23" s="64">
        <v>6.12</v>
      </c>
    </row>
    <row r="24" spans="1:15" ht="14.1" customHeight="1" x14ac:dyDescent="0.2">
      <c r="A24" s="65" t="s">
        <v>61</v>
      </c>
      <c r="B24" s="66"/>
      <c r="C24" s="66"/>
      <c r="D24" s="66"/>
      <c r="E24" s="68">
        <f>COMPOSIÇÃO!Q137</f>
        <v>635677.28599439992</v>
      </c>
      <c r="F24" s="67"/>
      <c r="G24" s="69"/>
      <c r="H24" s="69"/>
      <c r="I24" s="69"/>
      <c r="J24" s="69"/>
      <c r="K24" s="69"/>
      <c r="L24" s="69"/>
      <c r="M24" s="69"/>
      <c r="O24" s="8"/>
    </row>
    <row r="25" spans="1:15" ht="14.1" customHeight="1" x14ac:dyDescent="0.2">
      <c r="A25" s="70" t="s">
        <v>62</v>
      </c>
      <c r="B25" s="71"/>
      <c r="C25" s="71"/>
      <c r="D25" s="71"/>
      <c r="E25" s="72">
        <f>COMPOSIÇÃO!Q138</f>
        <v>148497.20179460023</v>
      </c>
      <c r="F25" s="72"/>
      <c r="G25" s="69"/>
      <c r="H25" s="69"/>
      <c r="I25" s="69"/>
      <c r="J25" s="69"/>
      <c r="K25" s="69"/>
      <c r="L25" s="69"/>
      <c r="M25" s="69"/>
      <c r="O25" s="8"/>
    </row>
    <row r="26" spans="1:15" ht="14.1" customHeight="1" x14ac:dyDescent="0.2">
      <c r="A26" s="73" t="s">
        <v>63</v>
      </c>
      <c r="B26" s="74"/>
      <c r="C26" s="74"/>
      <c r="D26" s="74"/>
      <c r="E26" s="76">
        <f>COMPOSIÇÃO!Q139</f>
        <v>784174.48778900015</v>
      </c>
      <c r="F26" s="75"/>
      <c r="G26" s="69"/>
      <c r="H26" s="69"/>
      <c r="I26" s="69"/>
      <c r="J26" s="69"/>
      <c r="K26" s="69"/>
      <c r="L26" s="69"/>
      <c r="M26" s="69"/>
      <c r="O26" s="8"/>
    </row>
  </sheetData>
  <mergeCells count="32">
    <mergeCell ref="A26:D26"/>
    <mergeCell ref="E26:F26"/>
    <mergeCell ref="D22:G22"/>
    <mergeCell ref="D23:G23"/>
    <mergeCell ref="A24:D24"/>
    <mergeCell ref="E24:F24"/>
    <mergeCell ref="A25:D25"/>
    <mergeCell ref="E25:F25"/>
    <mergeCell ref="D16:G16"/>
    <mergeCell ref="D17:G17"/>
    <mergeCell ref="D18:G18"/>
    <mergeCell ref="D19:G19"/>
    <mergeCell ref="D20:G20"/>
    <mergeCell ref="D21:G21"/>
    <mergeCell ref="D10:G10"/>
    <mergeCell ref="D11:G11"/>
    <mergeCell ref="D12:G12"/>
    <mergeCell ref="D13:G13"/>
    <mergeCell ref="D14:G14"/>
    <mergeCell ref="D15:G15"/>
    <mergeCell ref="D4:G4"/>
    <mergeCell ref="D5:G5"/>
    <mergeCell ref="D6:G6"/>
    <mergeCell ref="D7:G7"/>
    <mergeCell ref="D8:G8"/>
    <mergeCell ref="D9:G9"/>
    <mergeCell ref="D1:G1"/>
    <mergeCell ref="L1:M1"/>
    <mergeCell ref="D2:G2"/>
    <mergeCell ref="H2:I2"/>
    <mergeCell ref="L2:M2"/>
    <mergeCell ref="A3:M3"/>
  </mergeCells>
  <pageMargins left="0.78740157499999996" right="0.78740157499999996" top="0.984251969" bottom="0.984251969" header="0.4921259845" footer="0.4921259845"/>
  <pageSetup paperSize="9" scale="8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30" workbookViewId="0">
      <selection activeCell="K29" sqref="K29"/>
    </sheetView>
  </sheetViews>
  <sheetFormatPr defaultColWidth="9.33203125" defaultRowHeight="12.75" x14ac:dyDescent="0.2"/>
  <cols>
    <col min="1" max="1" width="5.5" customWidth="1"/>
    <col min="2" max="2" width="8.1640625" customWidth="1"/>
    <col min="3" max="3" width="7.6640625" customWidth="1"/>
    <col min="4" max="4" width="2.1640625" customWidth="1"/>
    <col min="5" max="5" width="19.83203125" customWidth="1"/>
    <col min="6" max="6" width="12.6640625" customWidth="1"/>
    <col min="7" max="7" width="29.1640625" customWidth="1"/>
    <col min="8" max="8" width="8" customWidth="1"/>
    <col min="9" max="9" width="8.5" customWidth="1"/>
    <col min="10" max="10" width="10.1640625" customWidth="1"/>
    <col min="11" max="11" width="10" customWidth="1"/>
    <col min="12" max="12" width="16" style="77" bestFit="1" customWidth="1"/>
    <col min="13" max="13" width="9" customWidth="1"/>
  </cols>
  <sheetData>
    <row r="1" spans="1:13" ht="15" customHeight="1" x14ac:dyDescent="0.2">
      <c r="A1" s="1"/>
      <c r="B1" s="2"/>
      <c r="C1" s="2"/>
      <c r="D1" s="3" t="s">
        <v>0</v>
      </c>
      <c r="E1" s="3"/>
      <c r="F1" s="3"/>
      <c r="G1" s="3"/>
      <c r="H1" s="4" t="s">
        <v>1</v>
      </c>
      <c r="I1" s="2"/>
      <c r="J1" s="5" t="s">
        <v>2</v>
      </c>
      <c r="K1" s="2"/>
      <c r="L1" s="7" t="s">
        <v>3</v>
      </c>
      <c r="M1" s="6"/>
    </row>
    <row r="2" spans="1:13" ht="15" customHeight="1" x14ac:dyDescent="0.2">
      <c r="A2" s="9"/>
      <c r="B2" s="10"/>
      <c r="C2" s="10"/>
      <c r="D2" s="11" t="s">
        <v>4</v>
      </c>
      <c r="E2" s="11"/>
      <c r="F2" s="11"/>
      <c r="G2" s="11"/>
      <c r="H2" s="12" t="s">
        <v>5</v>
      </c>
      <c r="I2" s="12"/>
      <c r="J2" s="13">
        <v>0.23369999999999999</v>
      </c>
      <c r="K2" s="10"/>
      <c r="L2" s="12" t="s">
        <v>6</v>
      </c>
      <c r="M2" s="14"/>
    </row>
    <row r="3" spans="1:13" ht="15" customHeight="1" x14ac:dyDescent="0.2">
      <c r="A3" s="15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6"/>
    </row>
    <row r="4" spans="1:13" ht="22.5" customHeight="1" x14ac:dyDescent="0.2">
      <c r="A4" s="18" t="s">
        <v>8</v>
      </c>
      <c r="B4" s="19" t="s">
        <v>9</v>
      </c>
      <c r="C4" s="19" t="s">
        <v>10</v>
      </c>
      <c r="D4" s="20" t="s">
        <v>11</v>
      </c>
      <c r="E4" s="22"/>
      <c r="F4" s="22"/>
      <c r="G4" s="21"/>
      <c r="H4" s="19" t="s">
        <v>12</v>
      </c>
      <c r="I4" s="19" t="s">
        <v>13</v>
      </c>
      <c r="J4" s="19" t="s">
        <v>14</v>
      </c>
      <c r="K4" s="19" t="s">
        <v>15</v>
      </c>
      <c r="L4" s="78" t="s">
        <v>16</v>
      </c>
      <c r="M4" s="23" t="s">
        <v>17</v>
      </c>
    </row>
    <row r="5" spans="1:13" ht="15.75" customHeight="1" thickBot="1" x14ac:dyDescent="0.25">
      <c r="A5" s="24">
        <v>1</v>
      </c>
      <c r="B5" s="25"/>
      <c r="C5" s="25"/>
      <c r="D5" s="26" t="s">
        <v>18</v>
      </c>
      <c r="E5" s="28"/>
      <c r="F5" s="28"/>
      <c r="G5" s="27"/>
      <c r="H5" s="25"/>
      <c r="I5" s="29"/>
      <c r="J5" s="29"/>
      <c r="K5" s="29"/>
      <c r="L5" s="79"/>
      <c r="M5" s="31">
        <v>1.6999999999999999E-3</v>
      </c>
    </row>
    <row r="6" spans="1:13" ht="13.5" customHeight="1" thickBot="1" x14ac:dyDescent="0.25">
      <c r="A6" s="32" t="s">
        <v>19</v>
      </c>
      <c r="B6" s="33">
        <v>11340</v>
      </c>
      <c r="C6" s="34" t="s">
        <v>20</v>
      </c>
      <c r="D6" s="35" t="s">
        <v>21</v>
      </c>
      <c r="E6" s="37"/>
      <c r="F6" s="37"/>
      <c r="G6" s="36"/>
      <c r="H6" s="38" t="s">
        <v>22</v>
      </c>
      <c r="I6" s="39">
        <v>6</v>
      </c>
      <c r="J6" s="39">
        <f>COMPOSIÇÃO!O9</f>
        <v>175.42000000000002</v>
      </c>
      <c r="K6" s="41">
        <v>216.42</v>
      </c>
      <c r="L6" s="80">
        <v>1298.52</v>
      </c>
      <c r="M6" s="40">
        <f>L6/E26</f>
        <v>1.6559069699668629E-3</v>
      </c>
    </row>
    <row r="7" spans="1:13" ht="13.5" customHeight="1" thickBot="1" x14ac:dyDescent="0.25">
      <c r="A7" s="24">
        <v>2</v>
      </c>
      <c r="B7" s="25"/>
      <c r="C7" s="25"/>
      <c r="D7" s="26" t="s">
        <v>23</v>
      </c>
      <c r="E7" s="28"/>
      <c r="F7" s="28"/>
      <c r="G7" s="27"/>
      <c r="H7" s="25"/>
      <c r="I7" s="29"/>
      <c r="J7" s="29"/>
      <c r="K7" s="42"/>
      <c r="L7" s="81"/>
      <c r="M7" s="31">
        <v>1.3100000000000001E-2</v>
      </c>
    </row>
    <row r="8" spans="1:13" ht="13.5" customHeight="1" thickBot="1" x14ac:dyDescent="0.25">
      <c r="A8" s="32" t="s">
        <v>24</v>
      </c>
      <c r="B8" s="33">
        <v>6</v>
      </c>
      <c r="C8" s="34" t="s">
        <v>20</v>
      </c>
      <c r="D8" s="43" t="s">
        <v>25</v>
      </c>
      <c r="E8" s="45"/>
      <c r="F8" s="45"/>
      <c r="G8" s="44"/>
      <c r="H8" s="38" t="s">
        <v>26</v>
      </c>
      <c r="I8" s="39">
        <v>1</v>
      </c>
      <c r="J8" s="39">
        <f>COMPOSIÇÃO!O20</f>
        <v>8303.9699999999993</v>
      </c>
      <c r="K8" s="46">
        <v>10244.61</v>
      </c>
      <c r="L8" s="82">
        <v>10244.61</v>
      </c>
      <c r="M8" s="40">
        <f>L8/E26</f>
        <v>1.3064197011668843E-2</v>
      </c>
    </row>
    <row r="9" spans="1:13" ht="13.5" customHeight="1" thickBot="1" x14ac:dyDescent="0.25">
      <c r="A9" s="24">
        <v>3</v>
      </c>
      <c r="B9" s="25"/>
      <c r="C9" s="25"/>
      <c r="D9" s="26" t="s">
        <v>27</v>
      </c>
      <c r="E9" s="28"/>
      <c r="F9" s="28"/>
      <c r="G9" s="27"/>
      <c r="H9" s="25"/>
      <c r="I9" s="29"/>
      <c r="J9" s="29"/>
      <c r="K9" s="42"/>
      <c r="L9" s="81"/>
      <c r="M9" s="31">
        <f>M10+M11+M12+M13</f>
        <v>2.3898800957986077E-2</v>
      </c>
    </row>
    <row r="10" spans="1:13" ht="21" customHeight="1" thickBot="1" x14ac:dyDescent="0.25">
      <c r="A10" s="32" t="s">
        <v>28</v>
      </c>
      <c r="B10" s="47">
        <v>101116</v>
      </c>
      <c r="C10" s="34" t="s">
        <v>29</v>
      </c>
      <c r="D10" s="49" t="s">
        <v>30</v>
      </c>
      <c r="E10" s="51"/>
      <c r="F10" s="51"/>
      <c r="G10" s="50"/>
      <c r="H10" s="38" t="s">
        <v>31</v>
      </c>
      <c r="I10" s="39">
        <v>323.52999999999997</v>
      </c>
      <c r="J10" s="39">
        <f>COMPOSIÇÃO!O30</f>
        <v>2.25048</v>
      </c>
      <c r="K10" s="52">
        <v>2.78</v>
      </c>
      <c r="L10" s="82">
        <v>899.41</v>
      </c>
      <c r="M10" s="40">
        <f>L10/E26</f>
        <v>1.1469513660612822E-3</v>
      </c>
    </row>
    <row r="11" spans="1:13" ht="20.25" customHeight="1" thickBot="1" x14ac:dyDescent="0.25">
      <c r="A11" s="32" t="s">
        <v>32</v>
      </c>
      <c r="B11" s="47">
        <v>100577</v>
      </c>
      <c r="C11" s="34" t="s">
        <v>29</v>
      </c>
      <c r="D11" s="49" t="s">
        <v>33</v>
      </c>
      <c r="E11" s="51"/>
      <c r="F11" s="51"/>
      <c r="G11" s="50"/>
      <c r="H11" s="38" t="s">
        <v>22</v>
      </c>
      <c r="I11" s="39">
        <v>2070.62</v>
      </c>
      <c r="J11" s="39">
        <f>COMPOSIÇÃO!O38</f>
        <v>1.1300000000000001</v>
      </c>
      <c r="K11" s="52">
        <v>1.39</v>
      </c>
      <c r="L11" s="82">
        <v>2878.16</v>
      </c>
      <c r="M11" s="40">
        <f>L11/E26</f>
        <v>3.6703055822627497E-3</v>
      </c>
    </row>
    <row r="12" spans="1:13" ht="20.25" customHeight="1" thickBot="1" x14ac:dyDescent="0.25">
      <c r="A12" s="32" t="s">
        <v>34</v>
      </c>
      <c r="B12" s="47">
        <v>100978</v>
      </c>
      <c r="C12" s="34" t="s">
        <v>29</v>
      </c>
      <c r="D12" s="49" t="s">
        <v>35</v>
      </c>
      <c r="E12" s="51"/>
      <c r="F12" s="51"/>
      <c r="G12" s="50"/>
      <c r="H12" s="38" t="s">
        <v>31</v>
      </c>
      <c r="I12" s="39">
        <v>323.52999999999997</v>
      </c>
      <c r="J12" s="39">
        <f>COMPOSIÇÃO!O50</f>
        <v>6.6800000000000006</v>
      </c>
      <c r="K12" s="52">
        <v>8.25</v>
      </c>
      <c r="L12" s="82">
        <v>2669.12</v>
      </c>
      <c r="M12" s="40">
        <f>L12/E26</f>
        <v>3.4037322580152429E-3</v>
      </c>
    </row>
    <row r="13" spans="1:13" ht="23.25" customHeight="1" thickBot="1" x14ac:dyDescent="0.25">
      <c r="A13" s="32" t="s">
        <v>36</v>
      </c>
      <c r="B13" s="47">
        <v>93588</v>
      </c>
      <c r="C13" s="34" t="s">
        <v>29</v>
      </c>
      <c r="D13" s="49" t="s">
        <v>37</v>
      </c>
      <c r="E13" s="51"/>
      <c r="F13" s="51"/>
      <c r="G13" s="50"/>
      <c r="H13" s="53" t="s">
        <v>38</v>
      </c>
      <c r="I13" s="39">
        <v>3235.3</v>
      </c>
      <c r="J13" s="39">
        <f>COMPOSIÇÃO!O59</f>
        <v>3.08</v>
      </c>
      <c r="K13" s="52">
        <v>3.8</v>
      </c>
      <c r="L13" s="82">
        <v>12294.14</v>
      </c>
      <c r="M13" s="40">
        <f>L13/E26</f>
        <v>1.5677811751646804E-2</v>
      </c>
    </row>
    <row r="14" spans="1:13" ht="13.5" customHeight="1" thickBot="1" x14ac:dyDescent="0.25">
      <c r="A14" s="24">
        <v>4</v>
      </c>
      <c r="B14" s="25"/>
      <c r="C14" s="25"/>
      <c r="D14" s="26" t="s">
        <v>39</v>
      </c>
      <c r="E14" s="28"/>
      <c r="F14" s="28"/>
      <c r="G14" s="27"/>
      <c r="H14" s="25"/>
      <c r="I14" s="29"/>
      <c r="J14" s="29"/>
      <c r="K14" s="42"/>
      <c r="L14" s="81"/>
      <c r="M14" s="31">
        <f>M15+M16+M17</f>
        <v>0.92054227884321871</v>
      </c>
    </row>
    <row r="15" spans="1:13" ht="19.5" customHeight="1" thickBot="1" x14ac:dyDescent="0.25">
      <c r="A15" s="32" t="s">
        <v>40</v>
      </c>
      <c r="B15" s="47">
        <v>96402</v>
      </c>
      <c r="C15" s="34" t="s">
        <v>29</v>
      </c>
      <c r="D15" s="49" t="s">
        <v>41</v>
      </c>
      <c r="E15" s="51"/>
      <c r="F15" s="51"/>
      <c r="G15" s="50"/>
      <c r="H15" s="38" t="s">
        <v>22</v>
      </c>
      <c r="I15" s="39">
        <v>8270</v>
      </c>
      <c r="J15" s="39">
        <f>COMPOSIÇÃO!O67</f>
        <v>2.88</v>
      </c>
      <c r="K15" s="52">
        <v>3.55</v>
      </c>
      <c r="L15" s="82">
        <v>29358.5</v>
      </c>
      <c r="M15" s="40">
        <f>L15/E26</f>
        <v>3.7438733926140638E-2</v>
      </c>
    </row>
    <row r="16" spans="1:13" ht="21.75" customHeight="1" thickBot="1" x14ac:dyDescent="0.25">
      <c r="A16" s="32" t="s">
        <v>42</v>
      </c>
      <c r="B16" s="47">
        <v>95995</v>
      </c>
      <c r="C16" s="34" t="s">
        <v>43</v>
      </c>
      <c r="D16" s="35" t="s">
        <v>44</v>
      </c>
      <c r="E16" s="37"/>
      <c r="F16" s="37"/>
      <c r="G16" s="36"/>
      <c r="H16" s="38" t="s">
        <v>45</v>
      </c>
      <c r="I16" s="39">
        <v>310.12</v>
      </c>
      <c r="J16" s="39">
        <f>COMPOSIÇÃO!O80</f>
        <v>1712.1100000000001</v>
      </c>
      <c r="K16" s="46">
        <v>2112.23</v>
      </c>
      <c r="L16" s="82">
        <v>655044.77</v>
      </c>
      <c r="M16" s="40">
        <f>L16/E26</f>
        <v>0.83533037633870921</v>
      </c>
    </row>
    <row r="17" spans="1:13" ht="21.75" customHeight="1" thickBot="1" x14ac:dyDescent="0.25">
      <c r="A17" s="32" t="s">
        <v>46</v>
      </c>
      <c r="B17" s="47">
        <v>95875</v>
      </c>
      <c r="C17" s="34" t="s">
        <v>29</v>
      </c>
      <c r="D17" s="49" t="s">
        <v>47</v>
      </c>
      <c r="E17" s="51"/>
      <c r="F17" s="51"/>
      <c r="G17" s="50"/>
      <c r="H17" s="53" t="s">
        <v>38</v>
      </c>
      <c r="I17" s="39">
        <v>12404.8</v>
      </c>
      <c r="J17" s="39">
        <f>COMPOSIÇÃO!O93</f>
        <v>2.4500000000000002</v>
      </c>
      <c r="K17" s="52">
        <v>3.02</v>
      </c>
      <c r="L17" s="82">
        <v>37462.5</v>
      </c>
      <c r="M17" s="40">
        <f>L17/E26</f>
        <v>4.7773168578368913E-2</v>
      </c>
    </row>
    <row r="18" spans="1:13" ht="13.5" customHeight="1" thickBot="1" x14ac:dyDescent="0.25">
      <c r="A18" s="24">
        <v>5</v>
      </c>
      <c r="B18" s="25"/>
      <c r="C18" s="25"/>
      <c r="D18" s="26" t="s">
        <v>48</v>
      </c>
      <c r="E18" s="28"/>
      <c r="F18" s="28"/>
      <c r="G18" s="27"/>
      <c r="H18" s="25"/>
      <c r="I18" s="29"/>
      <c r="J18" s="29"/>
      <c r="K18" s="42"/>
      <c r="L18" s="81"/>
      <c r="M18" s="31">
        <v>4.1099999999999998E-2</v>
      </c>
    </row>
    <row r="19" spans="1:13" ht="13.5" customHeight="1" thickBot="1" x14ac:dyDescent="0.25">
      <c r="A19" s="54" t="s">
        <v>49</v>
      </c>
      <c r="B19" s="25"/>
      <c r="C19" s="25"/>
      <c r="D19" s="26" t="s">
        <v>50</v>
      </c>
      <c r="E19" s="28"/>
      <c r="F19" s="28"/>
      <c r="G19" s="27"/>
      <c r="H19" s="25"/>
      <c r="I19" s="29"/>
      <c r="J19" s="29"/>
      <c r="K19" s="42"/>
      <c r="L19" s="81"/>
      <c r="M19" s="31">
        <v>8.2000000000000007E-3</v>
      </c>
    </row>
    <row r="20" spans="1:13" ht="30" customHeight="1" thickBot="1" x14ac:dyDescent="0.25">
      <c r="A20" s="32" t="s">
        <v>51</v>
      </c>
      <c r="B20" s="48" t="s">
        <v>52</v>
      </c>
      <c r="C20" s="34" t="s">
        <v>43</v>
      </c>
      <c r="D20" s="35" t="s">
        <v>53</v>
      </c>
      <c r="E20" s="37"/>
      <c r="F20" s="37"/>
      <c r="G20" s="36"/>
      <c r="H20" s="38" t="s">
        <v>26</v>
      </c>
      <c r="I20" s="39">
        <v>12</v>
      </c>
      <c r="J20" s="39">
        <f>COMPOSIÇÃO!O102</f>
        <v>434.71999999999991</v>
      </c>
      <c r="K20" s="52">
        <v>536.30999999999995</v>
      </c>
      <c r="L20" s="82">
        <v>6435.72</v>
      </c>
      <c r="M20" s="40">
        <f>L20/E26</f>
        <v>8.206999972857669E-3</v>
      </c>
    </row>
    <row r="21" spans="1:13" ht="13.5" customHeight="1" thickBot="1" x14ac:dyDescent="0.25">
      <c r="A21" s="54" t="s">
        <v>54</v>
      </c>
      <c r="B21" s="25"/>
      <c r="C21" s="25"/>
      <c r="D21" s="26" t="s">
        <v>55</v>
      </c>
      <c r="E21" s="28"/>
      <c r="F21" s="28"/>
      <c r="G21" s="27"/>
      <c r="H21" s="25"/>
      <c r="I21" s="29"/>
      <c r="J21" s="29"/>
      <c r="K21" s="42"/>
      <c r="L21" s="81"/>
      <c r="M21" s="31">
        <f>M22+M23</f>
        <v>3.2631819063827165E-2</v>
      </c>
    </row>
    <row r="22" spans="1:13" ht="22.5" customHeight="1" thickBot="1" x14ac:dyDescent="0.25">
      <c r="A22" s="32" t="s">
        <v>56</v>
      </c>
      <c r="B22" s="47">
        <v>102508</v>
      </c>
      <c r="C22" s="34" t="s">
        <v>29</v>
      </c>
      <c r="D22" s="49" t="s">
        <v>57</v>
      </c>
      <c r="E22" s="51"/>
      <c r="F22" s="51"/>
      <c r="G22" s="50"/>
      <c r="H22" s="38" t="s">
        <v>22</v>
      </c>
      <c r="I22" s="39">
        <v>312</v>
      </c>
      <c r="J22" s="39">
        <f>COMPOSIÇÃO!O115</f>
        <v>35.319999999999993</v>
      </c>
      <c r="K22" s="52">
        <v>43.57</v>
      </c>
      <c r="L22" s="82">
        <v>13593.84</v>
      </c>
      <c r="M22" s="40">
        <f>L22/E26</f>
        <v>1.733522348875207E-2</v>
      </c>
    </row>
    <row r="23" spans="1:13" ht="41.25" customHeight="1" thickBot="1" x14ac:dyDescent="0.25">
      <c r="A23" s="55" t="s">
        <v>58</v>
      </c>
      <c r="B23" s="56">
        <v>102512</v>
      </c>
      <c r="C23" s="57" t="s">
        <v>29</v>
      </c>
      <c r="D23" s="58" t="s">
        <v>59</v>
      </c>
      <c r="E23" s="60"/>
      <c r="F23" s="60"/>
      <c r="G23" s="59"/>
      <c r="H23" s="61" t="s">
        <v>60</v>
      </c>
      <c r="I23" s="62">
        <v>1960</v>
      </c>
      <c r="J23" s="62">
        <f>COMPOSIÇÃO!O125</f>
        <v>4.9599999999999991</v>
      </c>
      <c r="K23" s="64">
        <v>6.12</v>
      </c>
      <c r="L23" s="82">
        <v>11995.2</v>
      </c>
      <c r="M23" s="63">
        <f>L23/E26</f>
        <v>1.5296595575075097E-2</v>
      </c>
    </row>
    <row r="24" spans="1:13" ht="15" customHeight="1" x14ac:dyDescent="0.2">
      <c r="A24" s="65" t="s">
        <v>61</v>
      </c>
      <c r="B24" s="66"/>
      <c r="C24" s="66"/>
      <c r="D24" s="66"/>
      <c r="E24" s="68">
        <f>COMPOSIÇÃO!Q137</f>
        <v>635677.28599439992</v>
      </c>
      <c r="F24" s="67"/>
      <c r="G24" s="69"/>
      <c r="H24" s="69"/>
      <c r="I24" s="69"/>
      <c r="J24" s="69"/>
      <c r="K24" s="69"/>
      <c r="L24" s="83">
        <f>SUM(L2:L23)</f>
        <v>784174.48999999987</v>
      </c>
      <c r="M24" s="69"/>
    </row>
    <row r="25" spans="1:13" ht="15" customHeight="1" x14ac:dyDescent="0.2">
      <c r="A25" s="70" t="s">
        <v>62</v>
      </c>
      <c r="B25" s="71"/>
      <c r="C25" s="71"/>
      <c r="D25" s="71"/>
      <c r="E25" s="72">
        <f>COMPOSIÇÃO!Q138</f>
        <v>148497.20179460023</v>
      </c>
      <c r="F25" s="72"/>
      <c r="G25" s="69"/>
      <c r="H25" s="69"/>
      <c r="I25" s="69"/>
      <c r="J25" s="69"/>
      <c r="K25" s="69"/>
      <c r="L25" s="84">
        <v>0.05</v>
      </c>
      <c r="M25" s="69"/>
    </row>
    <row r="26" spans="1:13" ht="15" customHeight="1" x14ac:dyDescent="0.2">
      <c r="A26" s="73" t="s">
        <v>63</v>
      </c>
      <c r="B26" s="74"/>
      <c r="C26" s="74"/>
      <c r="D26" s="74"/>
      <c r="E26" s="76">
        <f>COMPOSIÇÃO!Q139</f>
        <v>784174.48778900015</v>
      </c>
      <c r="F26" s="75"/>
      <c r="G26" s="69"/>
      <c r="H26" s="69"/>
      <c r="I26" s="69"/>
      <c r="J26" s="69"/>
      <c r="K26" s="69"/>
      <c r="L26" s="83"/>
      <c r="M26" s="69"/>
    </row>
    <row r="27" spans="1:13" x14ac:dyDescent="0.2">
      <c r="L27" s="77">
        <f>L24*L25</f>
        <v>39208.724499999997</v>
      </c>
    </row>
  </sheetData>
  <mergeCells count="32">
    <mergeCell ref="A26:D26"/>
    <mergeCell ref="E26:F26"/>
    <mergeCell ref="D22:G22"/>
    <mergeCell ref="D23:G23"/>
    <mergeCell ref="A24:D24"/>
    <mergeCell ref="E24:F24"/>
    <mergeCell ref="A25:D25"/>
    <mergeCell ref="E25:F25"/>
    <mergeCell ref="D16:G16"/>
    <mergeCell ref="D17:G17"/>
    <mergeCell ref="D18:G18"/>
    <mergeCell ref="D19:G19"/>
    <mergeCell ref="D20:G20"/>
    <mergeCell ref="D21:G21"/>
    <mergeCell ref="D10:G10"/>
    <mergeCell ref="D11:G11"/>
    <mergeCell ref="D12:G12"/>
    <mergeCell ref="D13:G13"/>
    <mergeCell ref="D14:G14"/>
    <mergeCell ref="D15:G15"/>
    <mergeCell ref="D4:G4"/>
    <mergeCell ref="D5:G5"/>
    <mergeCell ref="D6:G6"/>
    <mergeCell ref="D7:G7"/>
    <mergeCell ref="D8:G8"/>
    <mergeCell ref="D9:G9"/>
    <mergeCell ref="D1:G1"/>
    <mergeCell ref="L1:M1"/>
    <mergeCell ref="D2:G2"/>
    <mergeCell ref="H2:I2"/>
    <mergeCell ref="L2:M2"/>
    <mergeCell ref="A3:M3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4"/>
  <sheetViews>
    <sheetView topLeftCell="B1" zoomScale="110" workbookViewId="0">
      <selection activeCell="I142" sqref="I142"/>
    </sheetView>
  </sheetViews>
  <sheetFormatPr defaultColWidth="9.33203125" defaultRowHeight="12.75" x14ac:dyDescent="0.2"/>
  <cols>
    <col min="2" max="2" width="15.83203125" customWidth="1"/>
    <col min="8" max="8" width="35.33203125" customWidth="1"/>
    <col min="9" max="9" width="12" customWidth="1"/>
    <col min="10" max="10" width="5.33203125" customWidth="1"/>
    <col min="11" max="11" width="8.5" customWidth="1"/>
    <col min="12" max="12" width="11.5" customWidth="1"/>
    <col min="13" max="13" width="16.33203125" customWidth="1"/>
    <col min="14" max="14" width="18.1640625" customWidth="1"/>
    <col min="15" max="15" width="16.33203125" customWidth="1"/>
    <col min="16" max="16" width="13.5" style="85" customWidth="1"/>
    <col min="17" max="17" width="13.5" style="86" customWidth="1"/>
  </cols>
  <sheetData>
    <row r="2" spans="2:17" ht="15" customHeight="1" x14ac:dyDescent="0.2">
      <c r="B2" s="87" t="s">
        <v>64</v>
      </c>
      <c r="C2" s="89"/>
      <c r="D2" s="89"/>
      <c r="E2" s="89"/>
      <c r="F2" s="89"/>
      <c r="G2" s="89"/>
      <c r="H2" s="89" t="s">
        <v>65</v>
      </c>
      <c r="I2" s="89"/>
      <c r="J2" s="89" t="s">
        <v>66</v>
      </c>
      <c r="K2" s="89"/>
      <c r="L2" s="89" t="s">
        <v>3</v>
      </c>
      <c r="M2" s="89"/>
      <c r="N2" s="89"/>
      <c r="O2" s="90"/>
    </row>
    <row r="3" spans="2:17" ht="13.5" customHeight="1" x14ac:dyDescent="0.2">
      <c r="B3" s="91" t="s">
        <v>4</v>
      </c>
      <c r="C3" s="92"/>
      <c r="D3" s="92"/>
      <c r="E3" s="92"/>
      <c r="F3" s="92"/>
      <c r="G3" s="92"/>
      <c r="H3" s="88" t="s">
        <v>67</v>
      </c>
      <c r="I3" s="88"/>
      <c r="J3" s="93">
        <v>0.23369999999999999</v>
      </c>
      <c r="K3" s="93"/>
      <c r="L3" s="94" t="s">
        <v>68</v>
      </c>
      <c r="M3" s="94"/>
      <c r="N3" s="94"/>
      <c r="O3" s="94"/>
    </row>
    <row r="4" spans="2:17" ht="13.5" customHeight="1" x14ac:dyDescent="0.2">
      <c r="B4" s="95"/>
      <c r="C4" s="96"/>
      <c r="D4" s="96"/>
      <c r="E4" s="96"/>
      <c r="F4" s="96"/>
      <c r="G4" s="96"/>
      <c r="H4" s="96"/>
      <c r="I4" s="96"/>
      <c r="J4" s="96"/>
      <c r="K4" s="96"/>
      <c r="L4" s="94"/>
      <c r="M4" s="94"/>
      <c r="N4" s="94"/>
      <c r="O4" s="94"/>
    </row>
    <row r="5" spans="2:17" ht="3" customHeight="1" x14ac:dyDescent="0.2">
      <c r="B5" s="97"/>
      <c r="C5" s="98"/>
      <c r="D5" s="98"/>
      <c r="E5" s="98"/>
      <c r="F5" s="98"/>
      <c r="G5" s="98"/>
      <c r="H5" s="98"/>
      <c r="I5" s="98"/>
      <c r="J5" s="98"/>
      <c r="K5" s="98"/>
      <c r="L5" s="94"/>
      <c r="M5" s="94"/>
      <c r="N5" s="94"/>
      <c r="O5" s="94"/>
    </row>
    <row r="6" spans="2:17" x14ac:dyDescent="0.2">
      <c r="B6" s="99" t="s">
        <v>69</v>
      </c>
    </row>
    <row r="7" spans="2:17" x14ac:dyDescent="0.2">
      <c r="B7" s="100">
        <v>1</v>
      </c>
      <c r="C7" s="101"/>
      <c r="D7" s="101"/>
      <c r="E7" s="102" t="s">
        <v>18</v>
      </c>
      <c r="F7" s="104"/>
      <c r="G7" s="104"/>
      <c r="H7" s="103"/>
      <c r="I7" s="101"/>
      <c r="J7" s="105"/>
      <c r="K7" s="107"/>
      <c r="L7" s="106"/>
      <c r="M7" s="101"/>
      <c r="N7" s="101"/>
      <c r="O7" s="108">
        <f>O17</f>
        <v>1298.52</v>
      </c>
    </row>
    <row r="8" spans="2:17" x14ac:dyDescent="0.2">
      <c r="B8" s="109" t="s">
        <v>19</v>
      </c>
      <c r="C8" s="110" t="s">
        <v>9</v>
      </c>
      <c r="D8" s="111" t="s">
        <v>10</v>
      </c>
      <c r="E8" s="112" t="s">
        <v>11</v>
      </c>
      <c r="F8" s="114"/>
      <c r="G8" s="114"/>
      <c r="H8" s="113"/>
      <c r="I8" s="112" t="s">
        <v>70</v>
      </c>
      <c r="J8" s="114"/>
      <c r="K8" s="113"/>
      <c r="L8" s="115" t="s">
        <v>12</v>
      </c>
      <c r="M8" s="110" t="s">
        <v>13</v>
      </c>
      <c r="N8" s="110" t="s">
        <v>14</v>
      </c>
      <c r="O8" s="116" t="s">
        <v>16</v>
      </c>
    </row>
    <row r="9" spans="2:17" x14ac:dyDescent="0.2">
      <c r="B9" s="117" t="s">
        <v>71</v>
      </c>
      <c r="C9" s="118">
        <v>11340</v>
      </c>
      <c r="D9" s="119" t="s">
        <v>20</v>
      </c>
      <c r="E9" s="120" t="s">
        <v>21</v>
      </c>
      <c r="F9" s="122"/>
      <c r="G9" s="122"/>
      <c r="H9" s="121"/>
      <c r="I9" s="123"/>
      <c r="J9" s="125"/>
      <c r="K9" s="124"/>
      <c r="L9" s="126" t="s">
        <v>22</v>
      </c>
      <c r="M9" s="127">
        <v>1</v>
      </c>
      <c r="N9" s="128">
        <f>O9</f>
        <v>175.42000000000002</v>
      </c>
      <c r="O9" s="129">
        <f>O15</f>
        <v>175.42000000000002</v>
      </c>
      <c r="P9" s="85">
        <f>O9*M17</f>
        <v>1052.52</v>
      </c>
    </row>
    <row r="10" spans="2:17" x14ac:dyDescent="0.2">
      <c r="B10" s="130" t="s">
        <v>72</v>
      </c>
      <c r="C10" s="131">
        <v>280026</v>
      </c>
      <c r="D10" s="132" t="s">
        <v>20</v>
      </c>
      <c r="E10" s="133" t="s">
        <v>73</v>
      </c>
      <c r="F10" s="135"/>
      <c r="G10" s="135"/>
      <c r="H10" s="134"/>
      <c r="I10" s="136"/>
      <c r="J10" s="138"/>
      <c r="K10" s="137"/>
      <c r="L10" s="139" t="s">
        <v>74</v>
      </c>
      <c r="M10" s="140">
        <v>0.3518</v>
      </c>
      <c r="N10" s="141">
        <v>17.07</v>
      </c>
      <c r="O10" s="142">
        <f>ROUND(N10*M10,2)</f>
        <v>6.01</v>
      </c>
    </row>
    <row r="11" spans="2:17" x14ac:dyDescent="0.2">
      <c r="B11" s="130" t="s">
        <v>72</v>
      </c>
      <c r="C11" s="131">
        <v>280013</v>
      </c>
      <c r="D11" s="132" t="s">
        <v>20</v>
      </c>
      <c r="E11" s="133" t="s">
        <v>75</v>
      </c>
      <c r="F11" s="135"/>
      <c r="G11" s="135"/>
      <c r="H11" s="134"/>
      <c r="I11" s="136"/>
      <c r="J11" s="138"/>
      <c r="K11" s="137"/>
      <c r="L11" s="139" t="s">
        <v>74</v>
      </c>
      <c r="M11" s="140">
        <v>0.4</v>
      </c>
      <c r="N11" s="141">
        <v>21.09</v>
      </c>
      <c r="O11" s="142">
        <f>ROUND(N11*M11,2)</f>
        <v>8.44</v>
      </c>
    </row>
    <row r="12" spans="2:17" x14ac:dyDescent="0.2">
      <c r="B12" s="143" t="s">
        <v>76</v>
      </c>
      <c r="C12" s="144" t="s">
        <v>77</v>
      </c>
      <c r="D12" s="145" t="s">
        <v>20</v>
      </c>
      <c r="E12" s="146" t="s">
        <v>78</v>
      </c>
      <c r="F12" s="148"/>
      <c r="G12" s="148"/>
      <c r="H12" s="147"/>
      <c r="I12" s="149" t="s">
        <v>79</v>
      </c>
      <c r="J12" s="151"/>
      <c r="K12" s="150"/>
      <c r="L12" s="152" t="s">
        <v>80</v>
      </c>
      <c r="M12" s="153">
        <v>0.41</v>
      </c>
      <c r="N12" s="154">
        <v>152</v>
      </c>
      <c r="O12" s="142">
        <f>ROUND(N12*M12,2)</f>
        <v>62.32</v>
      </c>
    </row>
    <row r="13" spans="2:17" x14ac:dyDescent="0.2">
      <c r="B13" s="143" t="s">
        <v>76</v>
      </c>
      <c r="C13" s="144" t="s">
        <v>81</v>
      </c>
      <c r="D13" s="145" t="s">
        <v>20</v>
      </c>
      <c r="E13" s="146" t="s">
        <v>82</v>
      </c>
      <c r="F13" s="148"/>
      <c r="G13" s="148"/>
      <c r="H13" s="147"/>
      <c r="I13" s="149" t="s">
        <v>79</v>
      </c>
      <c r="J13" s="151"/>
      <c r="K13" s="150"/>
      <c r="L13" s="152" t="s">
        <v>22</v>
      </c>
      <c r="M13" s="153">
        <v>1</v>
      </c>
      <c r="N13" s="154">
        <v>96.9</v>
      </c>
      <c r="O13" s="142">
        <f>ROUND(N13*M13,2)</f>
        <v>96.9</v>
      </c>
      <c r="Q13" s="86">
        <v>216.42</v>
      </c>
    </row>
    <row r="14" spans="2:17" x14ac:dyDescent="0.2">
      <c r="B14" s="143" t="s">
        <v>76</v>
      </c>
      <c r="C14" s="144" t="s">
        <v>83</v>
      </c>
      <c r="D14" s="145" t="s">
        <v>20</v>
      </c>
      <c r="E14" s="146" t="s">
        <v>84</v>
      </c>
      <c r="F14" s="148"/>
      <c r="G14" s="148"/>
      <c r="H14" s="147"/>
      <c r="I14" s="149" t="s">
        <v>79</v>
      </c>
      <c r="J14" s="151"/>
      <c r="K14" s="150"/>
      <c r="L14" s="152" t="s">
        <v>85</v>
      </c>
      <c r="M14" s="153">
        <v>0.104</v>
      </c>
      <c r="N14" s="154">
        <v>16.829999999999998</v>
      </c>
      <c r="O14" s="142">
        <f>ROUND(N14*M14,2)</f>
        <v>1.75</v>
      </c>
    </row>
    <row r="15" spans="2:17" ht="13.5" customHeight="1" x14ac:dyDescent="0.2">
      <c r="B15" s="155"/>
      <c r="C15" s="156"/>
      <c r="D15" s="156"/>
      <c r="E15" s="157"/>
      <c r="F15" s="157"/>
      <c r="G15" s="157"/>
      <c r="H15" s="157"/>
      <c r="I15" s="158" t="s">
        <v>86</v>
      </c>
      <c r="J15" s="158"/>
      <c r="K15" s="159">
        <v>10.199999999999999</v>
      </c>
      <c r="L15" s="160" t="s">
        <v>87</v>
      </c>
      <c r="M15" s="161">
        <v>0</v>
      </c>
      <c r="N15" s="160" t="s">
        <v>88</v>
      </c>
      <c r="O15" s="162">
        <f>SUM(O10:O14)</f>
        <v>175.42000000000002</v>
      </c>
      <c r="Q15" s="86">
        <v>1298.49</v>
      </c>
    </row>
    <row r="16" spans="2:17" ht="11.25" customHeight="1" x14ac:dyDescent="0.2">
      <c r="B16" s="163"/>
      <c r="C16" s="164"/>
      <c r="D16" s="164"/>
      <c r="E16" s="165"/>
      <c r="F16" s="165"/>
      <c r="G16" s="165"/>
      <c r="H16" s="165"/>
      <c r="I16" s="166" t="s">
        <v>89</v>
      </c>
      <c r="J16" s="166"/>
      <c r="K16" s="167">
        <f>0.2337*O15</f>
        <v>40.995654000000002</v>
      </c>
      <c r="L16" s="169" t="s">
        <v>90</v>
      </c>
      <c r="M16" s="169"/>
      <c r="N16" s="169"/>
      <c r="O16" s="170">
        <f>O15+K16</f>
        <v>216.41565400000002</v>
      </c>
    </row>
    <row r="17" spans="2:17" ht="11.25" customHeight="1" x14ac:dyDescent="0.2">
      <c r="B17" s="171"/>
      <c r="C17" s="172"/>
      <c r="D17" s="172"/>
      <c r="E17" s="173"/>
      <c r="F17" s="173"/>
      <c r="G17" s="173"/>
      <c r="H17" s="173"/>
      <c r="I17" s="173"/>
      <c r="J17" s="173"/>
      <c r="K17" s="172"/>
      <c r="L17" s="174" t="s">
        <v>91</v>
      </c>
      <c r="M17" s="175">
        <v>6</v>
      </c>
      <c r="N17" s="174" t="s">
        <v>92</v>
      </c>
      <c r="O17" s="176">
        <v>1298.52</v>
      </c>
      <c r="P17" s="177">
        <v>1304.05</v>
      </c>
      <c r="Q17" s="86">
        <v>1304.04</v>
      </c>
    </row>
    <row r="18" spans="2:17" x14ac:dyDescent="0.2">
      <c r="B18" s="100">
        <v>2</v>
      </c>
      <c r="C18" s="101"/>
      <c r="D18" s="101"/>
      <c r="E18" s="102" t="s">
        <v>23</v>
      </c>
      <c r="F18" s="104"/>
      <c r="G18" s="104"/>
      <c r="H18" s="103"/>
      <c r="I18" s="101"/>
      <c r="J18" s="105"/>
      <c r="K18" s="107"/>
      <c r="L18" s="106"/>
      <c r="M18" s="101"/>
      <c r="N18" s="101"/>
      <c r="O18" s="108">
        <f>O27</f>
        <v>10244.607789</v>
      </c>
    </row>
    <row r="19" spans="2:17" x14ac:dyDescent="0.2">
      <c r="B19" s="109" t="s">
        <v>24</v>
      </c>
      <c r="C19" s="110" t="s">
        <v>9</v>
      </c>
      <c r="D19" s="111" t="s">
        <v>10</v>
      </c>
      <c r="E19" s="112" t="s">
        <v>11</v>
      </c>
      <c r="F19" s="114"/>
      <c r="G19" s="114"/>
      <c r="H19" s="113"/>
      <c r="I19" s="112" t="s">
        <v>70</v>
      </c>
      <c r="J19" s="114"/>
      <c r="K19" s="113"/>
      <c r="L19" s="115" t="s">
        <v>12</v>
      </c>
      <c r="M19" s="110" t="s">
        <v>13</v>
      </c>
      <c r="N19" s="110" t="s">
        <v>14</v>
      </c>
      <c r="O19" s="116" t="s">
        <v>16</v>
      </c>
    </row>
    <row r="20" spans="2:17" x14ac:dyDescent="0.2">
      <c r="B20" s="117" t="s">
        <v>71</v>
      </c>
      <c r="C20" s="118">
        <v>6</v>
      </c>
      <c r="D20" s="119" t="s">
        <v>20</v>
      </c>
      <c r="E20" s="120" t="s">
        <v>25</v>
      </c>
      <c r="F20" s="122"/>
      <c r="G20" s="122"/>
      <c r="H20" s="121"/>
      <c r="I20" s="123"/>
      <c r="J20" s="125"/>
      <c r="K20" s="124"/>
      <c r="L20" s="126" t="s">
        <v>26</v>
      </c>
      <c r="M20" s="178">
        <v>1</v>
      </c>
      <c r="N20" s="128">
        <f>O20</f>
        <v>8303.9699999999993</v>
      </c>
      <c r="O20" s="129">
        <f>O25</f>
        <v>8303.9699999999993</v>
      </c>
      <c r="P20" s="85">
        <f>O20*M27</f>
        <v>8303.9699999999993</v>
      </c>
    </row>
    <row r="21" spans="2:17" x14ac:dyDescent="0.2">
      <c r="B21" s="130" t="s">
        <v>72</v>
      </c>
      <c r="C21" s="131">
        <v>88242</v>
      </c>
      <c r="D21" s="132" t="s">
        <v>29</v>
      </c>
      <c r="E21" s="133" t="s">
        <v>93</v>
      </c>
      <c r="F21" s="135"/>
      <c r="G21" s="135"/>
      <c r="H21" s="134"/>
      <c r="I21" s="133" t="s">
        <v>94</v>
      </c>
      <c r="J21" s="135"/>
      <c r="K21" s="134"/>
      <c r="L21" s="139" t="s">
        <v>74</v>
      </c>
      <c r="M21" s="179">
        <v>80</v>
      </c>
      <c r="N21" s="180">
        <v>18.829999999999998</v>
      </c>
      <c r="O21" s="142">
        <f>N21*M21</f>
        <v>1506.3999999999999</v>
      </c>
    </row>
    <row r="22" spans="2:17" x14ac:dyDescent="0.2">
      <c r="B22" s="130" t="s">
        <v>72</v>
      </c>
      <c r="C22" s="131">
        <v>88309</v>
      </c>
      <c r="D22" s="132" t="s">
        <v>29</v>
      </c>
      <c r="E22" s="133" t="s">
        <v>95</v>
      </c>
      <c r="F22" s="135"/>
      <c r="G22" s="135"/>
      <c r="H22" s="134"/>
      <c r="I22" s="133" t="s">
        <v>94</v>
      </c>
      <c r="J22" s="135"/>
      <c r="K22" s="134"/>
      <c r="L22" s="139" t="s">
        <v>74</v>
      </c>
      <c r="M22" s="179">
        <v>80</v>
      </c>
      <c r="N22" s="180">
        <v>23.68</v>
      </c>
      <c r="O22" s="142">
        <f>N22*M22</f>
        <v>1894.4</v>
      </c>
    </row>
    <row r="23" spans="2:17" ht="19.5" customHeight="1" x14ac:dyDescent="0.2">
      <c r="B23" s="130" t="s">
        <v>72</v>
      </c>
      <c r="C23" s="131">
        <v>100945</v>
      </c>
      <c r="D23" s="132" t="s">
        <v>29</v>
      </c>
      <c r="E23" s="181" t="s">
        <v>96</v>
      </c>
      <c r="F23" s="183"/>
      <c r="G23" s="183"/>
      <c r="H23" s="182"/>
      <c r="I23" s="181" t="s">
        <v>97</v>
      </c>
      <c r="J23" s="183"/>
      <c r="K23" s="182"/>
      <c r="L23" s="139" t="s">
        <v>98</v>
      </c>
      <c r="M23" s="179">
        <v>720</v>
      </c>
      <c r="N23" s="180">
        <v>2.81</v>
      </c>
      <c r="O23" s="142">
        <f>N23*M23</f>
        <v>2023.2</v>
      </c>
    </row>
    <row r="24" spans="2:17" ht="21" customHeight="1" x14ac:dyDescent="0.2">
      <c r="B24" s="184" t="s">
        <v>99</v>
      </c>
      <c r="C24" s="131">
        <v>93595</v>
      </c>
      <c r="D24" s="132" t="s">
        <v>29</v>
      </c>
      <c r="E24" s="133" t="s">
        <v>100</v>
      </c>
      <c r="F24" s="135"/>
      <c r="G24" s="135"/>
      <c r="H24" s="134"/>
      <c r="I24" s="133" t="s">
        <v>101</v>
      </c>
      <c r="J24" s="135"/>
      <c r="K24" s="134"/>
      <c r="L24" s="139" t="s">
        <v>98</v>
      </c>
      <c r="M24" s="179">
        <v>1600</v>
      </c>
      <c r="N24" s="180">
        <v>1.8</v>
      </c>
      <c r="O24" s="142">
        <f>N24*M24</f>
        <v>2880</v>
      </c>
    </row>
    <row r="25" spans="2:17" ht="11.25" customHeight="1" x14ac:dyDescent="0.2">
      <c r="B25" s="155"/>
      <c r="C25" s="156"/>
      <c r="D25" s="156"/>
      <c r="E25" s="157"/>
      <c r="F25" s="157"/>
      <c r="G25" s="157"/>
      <c r="H25" s="157"/>
      <c r="I25" s="158" t="s">
        <v>86</v>
      </c>
      <c r="J25" s="158"/>
      <c r="K25" s="159">
        <v>2726.4</v>
      </c>
      <c r="L25" s="160" t="s">
        <v>87</v>
      </c>
      <c r="M25" s="161">
        <v>0</v>
      </c>
      <c r="N25" s="160" t="s">
        <v>88</v>
      </c>
      <c r="O25" s="162">
        <f>SUM(O21:O24)-0.03</f>
        <v>8303.9699999999993</v>
      </c>
      <c r="P25" s="85">
        <v>8296.7999999999993</v>
      </c>
      <c r="Q25" s="185">
        <f>O25-P25</f>
        <v>7.1700000000000728</v>
      </c>
    </row>
    <row r="26" spans="2:17" ht="10.5" customHeight="1" x14ac:dyDescent="0.2">
      <c r="B26" s="163"/>
      <c r="C26" s="164"/>
      <c r="D26" s="164"/>
      <c r="E26" s="165"/>
      <c r="F26" s="165"/>
      <c r="G26" s="165"/>
      <c r="H26" s="165"/>
      <c r="I26" s="166" t="s">
        <v>89</v>
      </c>
      <c r="J26" s="166"/>
      <c r="K26" s="167">
        <f>0.2337*O25</f>
        <v>1940.6377889999999</v>
      </c>
      <c r="L26" s="169" t="s">
        <v>90</v>
      </c>
      <c r="M26" s="169"/>
      <c r="N26" s="169"/>
      <c r="O26" s="170">
        <f>O25+K26</f>
        <v>10244.607789</v>
      </c>
      <c r="P26" s="177"/>
    </row>
    <row r="27" spans="2:17" ht="12" customHeight="1" x14ac:dyDescent="0.2">
      <c r="B27" s="171"/>
      <c r="C27" s="172"/>
      <c r="D27" s="172"/>
      <c r="E27" s="173"/>
      <c r="F27" s="173"/>
      <c r="G27" s="173"/>
      <c r="H27" s="173"/>
      <c r="I27" s="173"/>
      <c r="J27" s="173"/>
      <c r="K27" s="172"/>
      <c r="L27" s="174" t="s">
        <v>91</v>
      </c>
      <c r="M27" s="175">
        <v>1</v>
      </c>
      <c r="N27" s="174" t="s">
        <v>92</v>
      </c>
      <c r="O27" s="176">
        <f>O26</f>
        <v>10244.607789</v>
      </c>
      <c r="P27" s="186">
        <v>10235.76</v>
      </c>
      <c r="Q27" s="86">
        <v>10235.76</v>
      </c>
    </row>
    <row r="28" spans="2:17" x14ac:dyDescent="0.2">
      <c r="B28" s="100">
        <v>3</v>
      </c>
      <c r="C28" s="101"/>
      <c r="D28" s="101"/>
      <c r="E28" s="102" t="s">
        <v>27</v>
      </c>
      <c r="F28" s="104"/>
      <c r="G28" s="104"/>
      <c r="H28" s="103"/>
      <c r="I28" s="101"/>
      <c r="J28" s="105"/>
      <c r="K28" s="107"/>
      <c r="L28" s="106"/>
      <c r="M28" s="101"/>
      <c r="N28" s="101"/>
      <c r="O28" s="108">
        <f>O36+O48+O57+O64</f>
        <v>18740.829999999998</v>
      </c>
    </row>
    <row r="29" spans="2:17" x14ac:dyDescent="0.2">
      <c r="B29" s="109" t="s">
        <v>28</v>
      </c>
      <c r="C29" s="110" t="s">
        <v>9</v>
      </c>
      <c r="D29" s="111" t="s">
        <v>10</v>
      </c>
      <c r="E29" s="112" t="s">
        <v>11</v>
      </c>
      <c r="F29" s="114"/>
      <c r="G29" s="114"/>
      <c r="H29" s="113"/>
      <c r="I29" s="112" t="s">
        <v>70</v>
      </c>
      <c r="J29" s="114"/>
      <c r="K29" s="113"/>
      <c r="L29" s="115" t="s">
        <v>12</v>
      </c>
      <c r="M29" s="110" t="s">
        <v>13</v>
      </c>
      <c r="N29" s="110" t="s">
        <v>14</v>
      </c>
      <c r="O29" s="116" t="s">
        <v>16</v>
      </c>
    </row>
    <row r="30" spans="2:17" ht="18.75" customHeight="1" x14ac:dyDescent="0.2">
      <c r="B30" s="117" t="s">
        <v>71</v>
      </c>
      <c r="C30" s="187">
        <v>101116</v>
      </c>
      <c r="D30" s="119" t="s">
        <v>29</v>
      </c>
      <c r="E30" s="188" t="s">
        <v>102</v>
      </c>
      <c r="F30" s="190"/>
      <c r="G30" s="190"/>
      <c r="H30" s="189"/>
      <c r="I30" s="188" t="s">
        <v>103</v>
      </c>
      <c r="J30" s="190"/>
      <c r="K30" s="189"/>
      <c r="L30" s="191" t="s">
        <v>31</v>
      </c>
      <c r="M30" s="178">
        <v>1</v>
      </c>
      <c r="N30" s="192">
        <f>O30</f>
        <v>2.25048</v>
      </c>
      <c r="O30" s="129">
        <f>SUM(O31:O33)</f>
        <v>2.25048</v>
      </c>
      <c r="P30" s="85">
        <f>O30*M36</f>
        <v>728.0977944</v>
      </c>
    </row>
    <row r="31" spans="2:17" ht="21" customHeight="1" x14ac:dyDescent="0.2">
      <c r="B31" s="130" t="s">
        <v>72</v>
      </c>
      <c r="C31" s="131">
        <v>5849</v>
      </c>
      <c r="D31" s="132" t="s">
        <v>29</v>
      </c>
      <c r="E31" s="181" t="s">
        <v>104</v>
      </c>
      <c r="F31" s="183"/>
      <c r="G31" s="183"/>
      <c r="H31" s="182"/>
      <c r="I31" s="181" t="s">
        <v>105</v>
      </c>
      <c r="J31" s="183"/>
      <c r="K31" s="182"/>
      <c r="L31" s="193" t="s">
        <v>106</v>
      </c>
      <c r="M31" s="179">
        <v>8.2000000000000007E-3</v>
      </c>
      <c r="N31" s="180">
        <v>77</v>
      </c>
      <c r="O31" s="142">
        <f>N31*M31</f>
        <v>0.63140000000000007</v>
      </c>
    </row>
    <row r="32" spans="2:17" ht="20.25" customHeight="1" x14ac:dyDescent="0.2">
      <c r="B32" s="130" t="s">
        <v>72</v>
      </c>
      <c r="C32" s="131">
        <v>5847</v>
      </c>
      <c r="D32" s="132" t="s">
        <v>29</v>
      </c>
      <c r="E32" s="181" t="s">
        <v>107</v>
      </c>
      <c r="F32" s="183"/>
      <c r="G32" s="183"/>
      <c r="H32" s="182"/>
      <c r="I32" s="181" t="s">
        <v>105</v>
      </c>
      <c r="J32" s="183"/>
      <c r="K32" s="182"/>
      <c r="L32" s="193" t="s">
        <v>108</v>
      </c>
      <c r="M32" s="179">
        <v>4.7999999999999996E-3</v>
      </c>
      <c r="N32" s="180">
        <v>286</v>
      </c>
      <c r="O32" s="142">
        <f>N32*M32</f>
        <v>1.3727999999999998</v>
      </c>
    </row>
    <row r="33" spans="2:17" x14ac:dyDescent="0.2">
      <c r="B33" s="130" t="s">
        <v>72</v>
      </c>
      <c r="C33" s="131">
        <v>88316</v>
      </c>
      <c r="D33" s="132" t="s">
        <v>29</v>
      </c>
      <c r="E33" s="133" t="s">
        <v>73</v>
      </c>
      <c r="F33" s="135"/>
      <c r="G33" s="135"/>
      <c r="H33" s="134"/>
      <c r="I33" s="133" t="s">
        <v>94</v>
      </c>
      <c r="J33" s="135"/>
      <c r="K33" s="134"/>
      <c r="L33" s="139" t="s">
        <v>74</v>
      </c>
      <c r="M33" s="179">
        <v>1.3100000000000001E-2</v>
      </c>
      <c r="N33" s="180">
        <v>18.8</v>
      </c>
      <c r="O33" s="142">
        <f>N33*M33</f>
        <v>0.24628000000000003</v>
      </c>
    </row>
    <row r="34" spans="2:17" x14ac:dyDescent="0.2">
      <c r="B34" s="155"/>
      <c r="C34" s="156"/>
      <c r="D34" s="156"/>
      <c r="E34" s="157"/>
      <c r="F34" s="157"/>
      <c r="G34" s="157"/>
      <c r="H34" s="157"/>
      <c r="I34" s="158" t="s">
        <v>86</v>
      </c>
      <c r="J34" s="158"/>
      <c r="K34" s="159">
        <v>0.36</v>
      </c>
      <c r="L34" s="160" t="s">
        <v>87</v>
      </c>
      <c r="M34" s="159">
        <v>0</v>
      </c>
      <c r="N34" s="160" t="s">
        <v>88</v>
      </c>
      <c r="O34" s="162">
        <f>O30</f>
        <v>2.25048</v>
      </c>
    </row>
    <row r="35" spans="2:17" x14ac:dyDescent="0.2">
      <c r="B35" s="163"/>
      <c r="C35" s="164"/>
      <c r="D35" s="164"/>
      <c r="E35" s="165"/>
      <c r="F35" s="165"/>
      <c r="G35" s="165"/>
      <c r="H35" s="165"/>
      <c r="I35" s="166" t="s">
        <v>89</v>
      </c>
      <c r="J35" s="166"/>
      <c r="K35" s="167">
        <f>ROUND(0.2337*O30,3)</f>
        <v>0.52600000000000002</v>
      </c>
      <c r="L35" s="164"/>
      <c r="M35" s="164"/>
      <c r="N35" s="168" t="s">
        <v>90</v>
      </c>
      <c r="O35" s="170">
        <f>K35+O30</f>
        <v>2.7764800000000003</v>
      </c>
    </row>
    <row r="36" spans="2:17" x14ac:dyDescent="0.2">
      <c r="B36" s="171"/>
      <c r="C36" s="172"/>
      <c r="D36" s="172"/>
      <c r="E36" s="173"/>
      <c r="F36" s="173"/>
      <c r="G36" s="173"/>
      <c r="H36" s="173"/>
      <c r="I36" s="173"/>
      <c r="J36" s="173"/>
      <c r="K36" s="172"/>
      <c r="L36" s="174" t="s">
        <v>91</v>
      </c>
      <c r="M36" s="175">
        <v>323.52999999999997</v>
      </c>
      <c r="N36" s="174" t="s">
        <v>92</v>
      </c>
      <c r="O36" s="176">
        <v>899.41</v>
      </c>
      <c r="P36" s="177">
        <v>898.25</v>
      </c>
      <c r="Q36" s="86">
        <v>899.41</v>
      </c>
    </row>
    <row r="37" spans="2:17" x14ac:dyDescent="0.2">
      <c r="B37" s="194" t="s">
        <v>32</v>
      </c>
      <c r="C37" s="195" t="s">
        <v>9</v>
      </c>
      <c r="D37" s="196" t="s">
        <v>10</v>
      </c>
      <c r="E37" s="197" t="s">
        <v>11</v>
      </c>
      <c r="F37" s="199"/>
      <c r="G37" s="199"/>
      <c r="H37" s="198"/>
      <c r="I37" s="197" t="s">
        <v>70</v>
      </c>
      <c r="J37" s="199"/>
      <c r="K37" s="198"/>
      <c r="L37" s="200" t="s">
        <v>12</v>
      </c>
      <c r="M37" s="195" t="s">
        <v>13</v>
      </c>
      <c r="N37" s="195" t="s">
        <v>14</v>
      </c>
      <c r="O37" s="201" t="s">
        <v>16</v>
      </c>
    </row>
    <row r="38" spans="2:17" ht="22.5" customHeight="1" x14ac:dyDescent="0.2">
      <c r="B38" s="117" t="s">
        <v>71</v>
      </c>
      <c r="C38" s="187">
        <v>100577</v>
      </c>
      <c r="D38" s="119" t="s">
        <v>29</v>
      </c>
      <c r="E38" s="202" t="s">
        <v>33</v>
      </c>
      <c r="F38" s="204"/>
      <c r="G38" s="204"/>
      <c r="H38" s="203"/>
      <c r="I38" s="188" t="s">
        <v>109</v>
      </c>
      <c r="J38" s="190"/>
      <c r="K38" s="189"/>
      <c r="L38" s="191" t="s">
        <v>22</v>
      </c>
      <c r="M38" s="178">
        <v>1</v>
      </c>
      <c r="N38" s="192">
        <f>O38</f>
        <v>1.1300000000000001</v>
      </c>
      <c r="O38" s="129">
        <f>SUM(O39:O45)</f>
        <v>1.1300000000000001</v>
      </c>
      <c r="P38" s="85">
        <f>O38*M48</f>
        <v>2339.8006</v>
      </c>
    </row>
    <row r="39" spans="2:17" ht="29.25" customHeight="1" x14ac:dyDescent="0.2">
      <c r="B39" s="184" t="s">
        <v>99</v>
      </c>
      <c r="C39" s="131">
        <v>5932</v>
      </c>
      <c r="D39" s="132" t="s">
        <v>29</v>
      </c>
      <c r="E39" s="181" t="s">
        <v>110</v>
      </c>
      <c r="F39" s="183"/>
      <c r="G39" s="183"/>
      <c r="H39" s="182"/>
      <c r="I39" s="133" t="s">
        <v>111</v>
      </c>
      <c r="J39" s="135"/>
      <c r="K39" s="134"/>
      <c r="L39" s="193" t="s">
        <v>108</v>
      </c>
      <c r="M39" s="179">
        <v>1E-4</v>
      </c>
      <c r="N39" s="180">
        <v>262.87</v>
      </c>
      <c r="O39" s="142">
        <f>ROUND(N39*M39,2)+0.01</f>
        <v>0.04</v>
      </c>
    </row>
    <row r="40" spans="2:17" ht="31.5" customHeight="1" x14ac:dyDescent="0.2">
      <c r="B40" s="184" t="s">
        <v>99</v>
      </c>
      <c r="C40" s="131">
        <v>5934</v>
      </c>
      <c r="D40" s="132" t="s">
        <v>29</v>
      </c>
      <c r="E40" s="181" t="s">
        <v>112</v>
      </c>
      <c r="F40" s="183"/>
      <c r="G40" s="183"/>
      <c r="H40" s="182"/>
      <c r="I40" s="133" t="s">
        <v>111</v>
      </c>
      <c r="J40" s="135"/>
      <c r="K40" s="134"/>
      <c r="L40" s="193" t="s">
        <v>106</v>
      </c>
      <c r="M40" s="179">
        <v>3.0000000000000001E-3</v>
      </c>
      <c r="N40" s="180">
        <v>80</v>
      </c>
      <c r="O40" s="142">
        <f t="shared" ref="O40:O45" si="0">ROUND(N40*M40,2)</f>
        <v>0.24</v>
      </c>
    </row>
    <row r="41" spans="2:17" ht="31.5" customHeight="1" x14ac:dyDescent="0.2">
      <c r="B41" s="184" t="s">
        <v>99</v>
      </c>
      <c r="C41" s="131">
        <v>5903</v>
      </c>
      <c r="D41" s="132" t="s">
        <v>29</v>
      </c>
      <c r="E41" s="133" t="s">
        <v>113</v>
      </c>
      <c r="F41" s="135"/>
      <c r="G41" s="135"/>
      <c r="H41" s="134"/>
      <c r="I41" s="133" t="s">
        <v>111</v>
      </c>
      <c r="J41" s="135"/>
      <c r="K41" s="134"/>
      <c r="L41" s="193" t="s">
        <v>106</v>
      </c>
      <c r="M41" s="179">
        <v>2E-3</v>
      </c>
      <c r="N41" s="180">
        <v>52</v>
      </c>
      <c r="O41" s="142">
        <f t="shared" si="0"/>
        <v>0.1</v>
      </c>
    </row>
    <row r="42" spans="2:17" ht="28.5" customHeight="1" x14ac:dyDescent="0.2">
      <c r="B42" s="184" t="s">
        <v>99</v>
      </c>
      <c r="C42" s="131">
        <v>96464</v>
      </c>
      <c r="D42" s="132" t="s">
        <v>29</v>
      </c>
      <c r="E42" s="133" t="s">
        <v>114</v>
      </c>
      <c r="F42" s="135"/>
      <c r="G42" s="135"/>
      <c r="H42" s="134"/>
      <c r="I42" s="133" t="s">
        <v>111</v>
      </c>
      <c r="J42" s="135"/>
      <c r="K42" s="134"/>
      <c r="L42" s="193" t="s">
        <v>106</v>
      </c>
      <c r="M42" s="179">
        <v>2E-3</v>
      </c>
      <c r="N42" s="180">
        <v>76.010000000000005</v>
      </c>
      <c r="O42" s="142">
        <f t="shared" si="0"/>
        <v>0.15</v>
      </c>
    </row>
    <row r="43" spans="2:17" ht="29.25" customHeight="1" x14ac:dyDescent="0.2">
      <c r="B43" s="184" t="s">
        <v>99</v>
      </c>
      <c r="C43" s="131">
        <v>5901</v>
      </c>
      <c r="D43" s="132" t="s">
        <v>29</v>
      </c>
      <c r="E43" s="133" t="s">
        <v>115</v>
      </c>
      <c r="F43" s="135"/>
      <c r="G43" s="135"/>
      <c r="H43" s="134"/>
      <c r="I43" s="133" t="s">
        <v>111</v>
      </c>
      <c r="J43" s="135"/>
      <c r="K43" s="134"/>
      <c r="L43" s="193" t="s">
        <v>108</v>
      </c>
      <c r="M43" s="179">
        <v>1E-3</v>
      </c>
      <c r="N43" s="180">
        <v>320.77999999999997</v>
      </c>
      <c r="O43" s="142">
        <f t="shared" si="0"/>
        <v>0.32</v>
      </c>
    </row>
    <row r="44" spans="2:17" ht="30.75" customHeight="1" x14ac:dyDescent="0.2">
      <c r="B44" s="184" t="s">
        <v>99</v>
      </c>
      <c r="C44" s="131">
        <v>96463</v>
      </c>
      <c r="D44" s="132" t="s">
        <v>29</v>
      </c>
      <c r="E44" s="133" t="s">
        <v>116</v>
      </c>
      <c r="F44" s="135"/>
      <c r="G44" s="135"/>
      <c r="H44" s="134"/>
      <c r="I44" s="133" t="s">
        <v>111</v>
      </c>
      <c r="J44" s="135"/>
      <c r="K44" s="134"/>
      <c r="L44" s="193" t="s">
        <v>108</v>
      </c>
      <c r="M44" s="179">
        <v>1E-3</v>
      </c>
      <c r="N44" s="180">
        <v>222.97</v>
      </c>
      <c r="O44" s="142">
        <f t="shared" si="0"/>
        <v>0.22</v>
      </c>
    </row>
    <row r="45" spans="2:17" x14ac:dyDescent="0.2">
      <c r="B45" s="130" t="s">
        <v>72</v>
      </c>
      <c r="C45" s="131">
        <v>88316</v>
      </c>
      <c r="D45" s="132" t="s">
        <v>29</v>
      </c>
      <c r="E45" s="133" t="s">
        <v>73</v>
      </c>
      <c r="F45" s="135"/>
      <c r="G45" s="135"/>
      <c r="H45" s="134"/>
      <c r="I45" s="133" t="s">
        <v>94</v>
      </c>
      <c r="J45" s="135"/>
      <c r="K45" s="134"/>
      <c r="L45" s="139" t="s">
        <v>74</v>
      </c>
      <c r="M45" s="179">
        <v>3.0000000000000001E-3</v>
      </c>
      <c r="N45" s="180">
        <v>18.8</v>
      </c>
      <c r="O45" s="142">
        <f t="shared" si="0"/>
        <v>0.06</v>
      </c>
    </row>
    <row r="46" spans="2:17" x14ac:dyDescent="0.2">
      <c r="B46" s="155"/>
      <c r="C46" s="156"/>
      <c r="D46" s="156"/>
      <c r="E46" s="157"/>
      <c r="F46" s="157"/>
      <c r="G46" s="157"/>
      <c r="H46" s="157"/>
      <c r="I46" s="158" t="s">
        <v>86</v>
      </c>
      <c r="J46" s="158"/>
      <c r="K46" s="159">
        <v>0.17</v>
      </c>
      <c r="L46" s="160" t="s">
        <v>87</v>
      </c>
      <c r="M46" s="159">
        <v>0</v>
      </c>
      <c r="N46" s="160" t="s">
        <v>88</v>
      </c>
      <c r="O46" s="162">
        <f>O38</f>
        <v>1.1300000000000001</v>
      </c>
    </row>
    <row r="47" spans="2:17" ht="11.25" customHeight="1" x14ac:dyDescent="0.2">
      <c r="B47" s="163"/>
      <c r="C47" s="164"/>
      <c r="D47" s="164"/>
      <c r="E47" s="165"/>
      <c r="F47" s="165"/>
      <c r="G47" s="165"/>
      <c r="H47" s="165"/>
      <c r="I47" s="166" t="s">
        <v>89</v>
      </c>
      <c r="J47" s="166"/>
      <c r="K47" s="167">
        <f>0.2337*O38</f>
        <v>0.26408100000000001</v>
      </c>
      <c r="L47" s="164"/>
      <c r="M47" s="164"/>
      <c r="N47" s="168" t="s">
        <v>90</v>
      </c>
      <c r="O47" s="170">
        <f>O38+K47</f>
        <v>1.3940810000000001</v>
      </c>
    </row>
    <row r="48" spans="2:17" ht="13.5" customHeight="1" x14ac:dyDescent="0.2">
      <c r="B48" s="171"/>
      <c r="C48" s="172"/>
      <c r="D48" s="172"/>
      <c r="E48" s="173"/>
      <c r="F48" s="173"/>
      <c r="G48" s="173"/>
      <c r="H48" s="173"/>
      <c r="I48" s="173"/>
      <c r="J48" s="173"/>
      <c r="K48" s="172"/>
      <c r="L48" s="174" t="s">
        <v>91</v>
      </c>
      <c r="M48" s="205">
        <v>2070.62</v>
      </c>
      <c r="N48" s="174" t="s">
        <v>92</v>
      </c>
      <c r="O48" s="176">
        <v>2878.16</v>
      </c>
      <c r="P48" s="177">
        <v>2861.07</v>
      </c>
    </row>
    <row r="49" spans="2:16" x14ac:dyDescent="0.2">
      <c r="B49" s="194" t="s">
        <v>34</v>
      </c>
      <c r="C49" s="195" t="s">
        <v>9</v>
      </c>
      <c r="D49" s="196" t="s">
        <v>10</v>
      </c>
      <c r="E49" s="197" t="s">
        <v>11</v>
      </c>
      <c r="F49" s="199"/>
      <c r="G49" s="199"/>
      <c r="H49" s="198"/>
      <c r="I49" s="197" t="s">
        <v>70</v>
      </c>
      <c r="J49" s="199"/>
      <c r="K49" s="198"/>
      <c r="L49" s="200" t="s">
        <v>12</v>
      </c>
      <c r="M49" s="195" t="s">
        <v>13</v>
      </c>
      <c r="N49" s="195" t="s">
        <v>14</v>
      </c>
      <c r="O49" s="201" t="s">
        <v>16</v>
      </c>
    </row>
    <row r="50" spans="2:16" ht="28.5" customHeight="1" x14ac:dyDescent="0.2">
      <c r="B50" s="117" t="s">
        <v>71</v>
      </c>
      <c r="C50" s="187">
        <v>100978</v>
      </c>
      <c r="D50" s="119" t="s">
        <v>29</v>
      </c>
      <c r="E50" s="202" t="s">
        <v>35</v>
      </c>
      <c r="F50" s="204"/>
      <c r="G50" s="204"/>
      <c r="H50" s="203"/>
      <c r="I50" s="188" t="s">
        <v>101</v>
      </c>
      <c r="J50" s="190"/>
      <c r="K50" s="189"/>
      <c r="L50" s="126" t="s">
        <v>31</v>
      </c>
      <c r="M50" s="178">
        <v>1</v>
      </c>
      <c r="N50" s="192">
        <f>O50</f>
        <v>6.6800000000000006</v>
      </c>
      <c r="O50" s="129">
        <f>SUM(O51:O54)-0.01</f>
        <v>6.6800000000000006</v>
      </c>
      <c r="P50" s="85">
        <f>O50*M57</f>
        <v>2161.1804000000002</v>
      </c>
    </row>
    <row r="51" spans="2:16" ht="22.5" customHeight="1" x14ac:dyDescent="0.2">
      <c r="B51" s="184" t="s">
        <v>99</v>
      </c>
      <c r="C51" s="131">
        <v>88907</v>
      </c>
      <c r="D51" s="132" t="s">
        <v>29</v>
      </c>
      <c r="E51" s="133" t="s">
        <v>117</v>
      </c>
      <c r="F51" s="135"/>
      <c r="G51" s="135"/>
      <c r="H51" s="134"/>
      <c r="I51" s="133" t="s">
        <v>111</v>
      </c>
      <c r="J51" s="135"/>
      <c r="K51" s="134"/>
      <c r="L51" s="139" t="s">
        <v>108</v>
      </c>
      <c r="M51" s="179">
        <v>4.1999999999999997E-3</v>
      </c>
      <c r="N51" s="180">
        <v>253.5</v>
      </c>
      <c r="O51" s="142">
        <f>ROUND(N51*M51,2)</f>
        <v>1.06</v>
      </c>
    </row>
    <row r="52" spans="2:16" ht="29.25" customHeight="1" x14ac:dyDescent="0.2">
      <c r="B52" s="184" t="s">
        <v>99</v>
      </c>
      <c r="C52" s="131">
        <v>91386</v>
      </c>
      <c r="D52" s="132" t="s">
        <v>29</v>
      </c>
      <c r="E52" s="133" t="s">
        <v>118</v>
      </c>
      <c r="F52" s="135"/>
      <c r="G52" s="135"/>
      <c r="H52" s="134"/>
      <c r="I52" s="133" t="s">
        <v>111</v>
      </c>
      <c r="J52" s="135"/>
      <c r="K52" s="134"/>
      <c r="L52" s="139" t="s">
        <v>108</v>
      </c>
      <c r="M52" s="179">
        <v>1.5699999999999999E-2</v>
      </c>
      <c r="N52" s="180">
        <v>272.8</v>
      </c>
      <c r="O52" s="142">
        <f>ROUND(N52*M52,2)</f>
        <v>4.28</v>
      </c>
    </row>
    <row r="53" spans="2:16" ht="21" customHeight="1" x14ac:dyDescent="0.2">
      <c r="B53" s="184" t="s">
        <v>99</v>
      </c>
      <c r="C53" s="131">
        <v>88908</v>
      </c>
      <c r="D53" s="132" t="s">
        <v>29</v>
      </c>
      <c r="E53" s="133" t="s">
        <v>119</v>
      </c>
      <c r="F53" s="135"/>
      <c r="G53" s="135"/>
      <c r="H53" s="134"/>
      <c r="I53" s="133" t="s">
        <v>111</v>
      </c>
      <c r="J53" s="135"/>
      <c r="K53" s="134"/>
      <c r="L53" s="139" t="s">
        <v>106</v>
      </c>
      <c r="M53" s="179">
        <v>8.6999999999999994E-3</v>
      </c>
      <c r="N53" s="180">
        <v>80.92</v>
      </c>
      <c r="O53" s="142">
        <f>ROUND(N53*M53,2)</f>
        <v>0.7</v>
      </c>
    </row>
    <row r="54" spans="2:16" ht="30" customHeight="1" x14ac:dyDescent="0.2">
      <c r="B54" s="184" t="s">
        <v>99</v>
      </c>
      <c r="C54" s="131">
        <v>91387</v>
      </c>
      <c r="D54" s="132" t="s">
        <v>29</v>
      </c>
      <c r="E54" s="133" t="s">
        <v>120</v>
      </c>
      <c r="F54" s="135"/>
      <c r="G54" s="135"/>
      <c r="H54" s="134"/>
      <c r="I54" s="133" t="s">
        <v>111</v>
      </c>
      <c r="J54" s="135"/>
      <c r="K54" s="134"/>
      <c r="L54" s="139" t="s">
        <v>106</v>
      </c>
      <c r="M54" s="179">
        <v>1.2E-2</v>
      </c>
      <c r="N54" s="180">
        <v>54.22</v>
      </c>
      <c r="O54" s="142">
        <f>ROUND(N54*M54,2)</f>
        <v>0.65</v>
      </c>
    </row>
    <row r="55" spans="2:16" ht="18" customHeight="1" x14ac:dyDescent="0.2">
      <c r="B55" s="207"/>
      <c r="C55" s="157"/>
      <c r="D55" s="157"/>
      <c r="E55" s="157"/>
      <c r="F55" s="157"/>
      <c r="G55" s="157"/>
      <c r="H55" s="157"/>
      <c r="I55" s="160" t="s">
        <v>86</v>
      </c>
      <c r="J55" s="211">
        <v>0.62</v>
      </c>
      <c r="K55" s="211"/>
      <c r="L55" s="160" t="s">
        <v>87</v>
      </c>
      <c r="M55" s="212">
        <v>0</v>
      </c>
      <c r="N55" s="213" t="s">
        <v>88</v>
      </c>
      <c r="O55" s="162">
        <f>O50</f>
        <v>6.6800000000000006</v>
      </c>
    </row>
    <row r="56" spans="2:16" x14ac:dyDescent="0.2">
      <c r="B56" s="209"/>
      <c r="C56" s="206"/>
      <c r="D56" s="206"/>
      <c r="E56" s="206"/>
      <c r="F56" s="206"/>
      <c r="G56" s="206"/>
      <c r="H56" s="206"/>
      <c r="I56" s="168" t="s">
        <v>89</v>
      </c>
      <c r="J56" s="214">
        <f>(O50*0.2337)+0.01</f>
        <v>1.5711160000000002</v>
      </c>
      <c r="K56" s="214"/>
      <c r="L56" s="215" t="s">
        <v>90</v>
      </c>
      <c r="M56" s="215"/>
      <c r="N56" s="215"/>
      <c r="O56" s="170">
        <f>O50+J56</f>
        <v>8.2511160000000014</v>
      </c>
    </row>
    <row r="57" spans="2:16" ht="12.75" customHeight="1" x14ac:dyDescent="0.2">
      <c r="B57" s="208"/>
      <c r="C57" s="210"/>
      <c r="D57" s="210"/>
      <c r="E57" s="210"/>
      <c r="F57" s="210"/>
      <c r="G57" s="210"/>
      <c r="H57" s="210"/>
      <c r="I57" s="172"/>
      <c r="J57" s="173"/>
      <c r="K57" s="173"/>
      <c r="L57" s="174" t="s">
        <v>91</v>
      </c>
      <c r="M57" s="216">
        <v>323.52999999999997</v>
      </c>
      <c r="N57" s="217" t="s">
        <v>92</v>
      </c>
      <c r="O57" s="218">
        <v>2669.12</v>
      </c>
      <c r="P57" s="219">
        <v>2672.35</v>
      </c>
    </row>
    <row r="58" spans="2:16" x14ac:dyDescent="0.2">
      <c r="B58" s="194" t="s">
        <v>36</v>
      </c>
      <c r="C58" s="195" t="s">
        <v>9</v>
      </c>
      <c r="D58" s="196" t="s">
        <v>10</v>
      </c>
      <c r="E58" s="197" t="s">
        <v>11</v>
      </c>
      <c r="F58" s="199"/>
      <c r="G58" s="199"/>
      <c r="H58" s="198"/>
      <c r="I58" s="197" t="s">
        <v>70</v>
      </c>
      <c r="J58" s="199"/>
      <c r="K58" s="198"/>
      <c r="L58" s="220" t="s">
        <v>12</v>
      </c>
      <c r="M58" s="195" t="s">
        <v>13</v>
      </c>
      <c r="N58" s="195" t="s">
        <v>14</v>
      </c>
      <c r="O58" s="201" t="s">
        <v>16</v>
      </c>
    </row>
    <row r="59" spans="2:16" ht="21" customHeight="1" x14ac:dyDescent="0.2">
      <c r="B59" s="117" t="s">
        <v>71</v>
      </c>
      <c r="C59" s="187">
        <v>93588</v>
      </c>
      <c r="D59" s="119" t="s">
        <v>29</v>
      </c>
      <c r="E59" s="188" t="s">
        <v>121</v>
      </c>
      <c r="F59" s="190"/>
      <c r="G59" s="190"/>
      <c r="H59" s="189"/>
      <c r="I59" s="188" t="s">
        <v>101</v>
      </c>
      <c r="J59" s="190"/>
      <c r="K59" s="189"/>
      <c r="L59" s="221" t="s">
        <v>38</v>
      </c>
      <c r="M59" s="178">
        <v>1</v>
      </c>
      <c r="N59" s="192">
        <f>O59</f>
        <v>3.08</v>
      </c>
      <c r="O59" s="129">
        <f>SUM(O60:O61)</f>
        <v>3.08</v>
      </c>
      <c r="P59" s="85">
        <f>O59*M64</f>
        <v>9964.7240000000002</v>
      </c>
    </row>
    <row r="60" spans="2:16" ht="30.75" customHeight="1" x14ac:dyDescent="0.2">
      <c r="B60" s="184" t="s">
        <v>99</v>
      </c>
      <c r="C60" s="131">
        <v>91386</v>
      </c>
      <c r="D60" s="132" t="s">
        <v>29</v>
      </c>
      <c r="E60" s="133" t="s">
        <v>118</v>
      </c>
      <c r="F60" s="135"/>
      <c r="G60" s="135"/>
      <c r="H60" s="134"/>
      <c r="I60" s="133" t="s">
        <v>111</v>
      </c>
      <c r="J60" s="135"/>
      <c r="K60" s="134"/>
      <c r="L60" s="139" t="s">
        <v>108</v>
      </c>
      <c r="M60" s="179">
        <v>1.0500000000000001E-2</v>
      </c>
      <c r="N60" s="180">
        <v>270</v>
      </c>
      <c r="O60" s="142">
        <f>ROUND(N60*M60,2)</f>
        <v>2.84</v>
      </c>
    </row>
    <row r="61" spans="2:16" ht="27.75" customHeight="1" x14ac:dyDescent="0.2">
      <c r="B61" s="184" t="s">
        <v>99</v>
      </c>
      <c r="C61" s="131">
        <v>91387</v>
      </c>
      <c r="D61" s="132" t="s">
        <v>29</v>
      </c>
      <c r="E61" s="133" t="s">
        <v>120</v>
      </c>
      <c r="F61" s="135"/>
      <c r="G61" s="135"/>
      <c r="H61" s="134"/>
      <c r="I61" s="133" t="s">
        <v>111</v>
      </c>
      <c r="J61" s="135"/>
      <c r="K61" s="134"/>
      <c r="L61" s="139" t="s">
        <v>106</v>
      </c>
      <c r="M61" s="179">
        <v>4.4999999999999997E-3</v>
      </c>
      <c r="N61" s="180">
        <v>54.22</v>
      </c>
      <c r="O61" s="142">
        <f>ROUND(N61*M61,2)</f>
        <v>0.24</v>
      </c>
    </row>
    <row r="62" spans="2:16" ht="12.75" customHeight="1" x14ac:dyDescent="0.2">
      <c r="B62" s="207"/>
      <c r="C62" s="157"/>
      <c r="D62" s="157"/>
      <c r="E62" s="157"/>
      <c r="F62" s="157"/>
      <c r="G62" s="157"/>
      <c r="H62" s="157"/>
      <c r="I62" s="160" t="s">
        <v>86</v>
      </c>
      <c r="J62" s="211">
        <v>0.21</v>
      </c>
      <c r="K62" s="211"/>
      <c r="L62" s="160" t="s">
        <v>87</v>
      </c>
      <c r="M62" s="222">
        <v>0</v>
      </c>
      <c r="N62" s="223" t="s">
        <v>88</v>
      </c>
      <c r="O62" s="162">
        <f>O59</f>
        <v>3.08</v>
      </c>
    </row>
    <row r="63" spans="2:16" x14ac:dyDescent="0.2">
      <c r="B63" s="209"/>
      <c r="C63" s="206"/>
      <c r="D63" s="206"/>
      <c r="E63" s="206"/>
      <c r="F63" s="206"/>
      <c r="G63" s="206"/>
      <c r="H63" s="206"/>
      <c r="I63" s="168" t="s">
        <v>89</v>
      </c>
      <c r="J63" s="214">
        <f>O59*0.2337</f>
        <v>0.71979599999999999</v>
      </c>
      <c r="K63" s="214"/>
      <c r="L63" s="215" t="s">
        <v>90</v>
      </c>
      <c r="M63" s="215"/>
      <c r="N63" s="215"/>
      <c r="O63" s="170">
        <f>J63+O59</f>
        <v>3.7997960000000002</v>
      </c>
    </row>
    <row r="64" spans="2:16" ht="12.75" customHeight="1" x14ac:dyDescent="0.2">
      <c r="B64" s="208"/>
      <c r="C64" s="210"/>
      <c r="D64" s="210"/>
      <c r="E64" s="210"/>
      <c r="F64" s="210"/>
      <c r="G64" s="210"/>
      <c r="H64" s="210"/>
      <c r="I64" s="172"/>
      <c r="J64" s="173"/>
      <c r="K64" s="173"/>
      <c r="L64" s="217" t="s">
        <v>122</v>
      </c>
      <c r="M64" s="224">
        <v>3235.3</v>
      </c>
      <c r="N64" s="217" t="s">
        <v>92</v>
      </c>
      <c r="O64" s="176">
        <v>12294.14</v>
      </c>
      <c r="P64" s="177">
        <v>12293.48</v>
      </c>
    </row>
    <row r="65" spans="2:16" x14ac:dyDescent="0.2">
      <c r="B65" s="100">
        <v>4</v>
      </c>
      <c r="C65" s="101"/>
      <c r="D65" s="101"/>
      <c r="E65" s="102" t="s">
        <v>39</v>
      </c>
      <c r="F65" s="104"/>
      <c r="G65" s="104"/>
      <c r="H65" s="103"/>
      <c r="I65" s="101"/>
      <c r="J65" s="105"/>
      <c r="K65" s="107"/>
      <c r="L65" s="106"/>
      <c r="M65" s="101"/>
      <c r="N65" s="101"/>
      <c r="O65" s="108">
        <f>O78+O91+O98</f>
        <v>721865.77</v>
      </c>
    </row>
    <row r="66" spans="2:16" x14ac:dyDescent="0.2">
      <c r="B66" s="109" t="s">
        <v>40</v>
      </c>
      <c r="C66" s="110" t="s">
        <v>9</v>
      </c>
      <c r="D66" s="111" t="s">
        <v>10</v>
      </c>
      <c r="E66" s="112" t="s">
        <v>11</v>
      </c>
      <c r="F66" s="114"/>
      <c r="G66" s="114"/>
      <c r="H66" s="113"/>
      <c r="I66" s="112" t="s">
        <v>70</v>
      </c>
      <c r="J66" s="114"/>
      <c r="K66" s="113"/>
      <c r="L66" s="115" t="s">
        <v>12</v>
      </c>
      <c r="M66" s="110" t="s">
        <v>13</v>
      </c>
      <c r="N66" s="110" t="s">
        <v>14</v>
      </c>
      <c r="O66" s="116" t="s">
        <v>16</v>
      </c>
    </row>
    <row r="67" spans="2:16" ht="22.5" customHeight="1" x14ac:dyDescent="0.2">
      <c r="B67" s="117" t="s">
        <v>71</v>
      </c>
      <c r="C67" s="187">
        <v>96402</v>
      </c>
      <c r="D67" s="119" t="s">
        <v>29</v>
      </c>
      <c r="E67" s="202" t="s">
        <v>41</v>
      </c>
      <c r="F67" s="204"/>
      <c r="G67" s="204"/>
      <c r="H67" s="203"/>
      <c r="I67" s="188" t="s">
        <v>109</v>
      </c>
      <c r="J67" s="190"/>
      <c r="K67" s="189"/>
      <c r="L67" s="126" t="s">
        <v>22</v>
      </c>
      <c r="M67" s="178">
        <v>1</v>
      </c>
      <c r="N67" s="192">
        <f>O67</f>
        <v>2.88</v>
      </c>
      <c r="O67" s="129">
        <f>SUM(O68:O75)</f>
        <v>2.88</v>
      </c>
      <c r="P67" s="85">
        <f>O67*M78</f>
        <v>23817.599999999999</v>
      </c>
    </row>
    <row r="68" spans="2:16" ht="39" customHeight="1" x14ac:dyDescent="0.2">
      <c r="B68" s="184" t="s">
        <v>99</v>
      </c>
      <c r="C68" s="131">
        <v>83362</v>
      </c>
      <c r="D68" s="132" t="s">
        <v>29</v>
      </c>
      <c r="E68" s="133" t="s">
        <v>123</v>
      </c>
      <c r="F68" s="135"/>
      <c r="G68" s="135"/>
      <c r="H68" s="134"/>
      <c r="I68" s="133" t="s">
        <v>111</v>
      </c>
      <c r="J68" s="135"/>
      <c r="K68" s="134"/>
      <c r="L68" s="225" t="s">
        <v>108</v>
      </c>
      <c r="M68" s="179">
        <v>4.0000000000000002E-4</v>
      </c>
      <c r="N68" s="180">
        <v>282.07</v>
      </c>
      <c r="O68" s="142">
        <f t="shared" ref="O68:O75" si="1">ROUND(N68*M68,2)</f>
        <v>0.11</v>
      </c>
    </row>
    <row r="69" spans="2:16" ht="20.25" customHeight="1" x14ac:dyDescent="0.2">
      <c r="B69" s="184" t="s">
        <v>99</v>
      </c>
      <c r="C69" s="131">
        <v>5839</v>
      </c>
      <c r="D69" s="132" t="s">
        <v>29</v>
      </c>
      <c r="E69" s="133" t="s">
        <v>124</v>
      </c>
      <c r="F69" s="135"/>
      <c r="G69" s="135"/>
      <c r="H69" s="134"/>
      <c r="I69" s="133" t="s">
        <v>111</v>
      </c>
      <c r="J69" s="135"/>
      <c r="K69" s="134"/>
      <c r="L69" s="225" t="s">
        <v>108</v>
      </c>
      <c r="M69" s="179">
        <v>2E-3</v>
      </c>
      <c r="N69" s="180">
        <v>12.09</v>
      </c>
      <c r="O69" s="142">
        <f t="shared" si="1"/>
        <v>0.02</v>
      </c>
    </row>
    <row r="70" spans="2:16" ht="39" customHeight="1" x14ac:dyDescent="0.2">
      <c r="B70" s="184" t="s">
        <v>99</v>
      </c>
      <c r="C70" s="131">
        <v>91486</v>
      </c>
      <c r="D70" s="132" t="s">
        <v>29</v>
      </c>
      <c r="E70" s="133" t="s">
        <v>125</v>
      </c>
      <c r="F70" s="135"/>
      <c r="G70" s="135"/>
      <c r="H70" s="134"/>
      <c r="I70" s="133" t="s">
        <v>111</v>
      </c>
      <c r="J70" s="135"/>
      <c r="K70" s="134"/>
      <c r="L70" s="225" t="s">
        <v>106</v>
      </c>
      <c r="M70" s="179">
        <v>5.1000000000000004E-3</v>
      </c>
      <c r="N70" s="180">
        <v>53</v>
      </c>
      <c r="O70" s="142">
        <f t="shared" si="1"/>
        <v>0.27</v>
      </c>
    </row>
    <row r="71" spans="2:16" ht="19.5" customHeight="1" x14ac:dyDescent="0.2">
      <c r="B71" s="184" t="s">
        <v>99</v>
      </c>
      <c r="C71" s="131">
        <v>5841</v>
      </c>
      <c r="D71" s="132" t="s">
        <v>29</v>
      </c>
      <c r="E71" s="133" t="s">
        <v>126</v>
      </c>
      <c r="F71" s="135"/>
      <c r="G71" s="135"/>
      <c r="H71" s="134"/>
      <c r="I71" s="133" t="s">
        <v>111</v>
      </c>
      <c r="J71" s="135"/>
      <c r="K71" s="134"/>
      <c r="L71" s="225" t="s">
        <v>106</v>
      </c>
      <c r="M71" s="179">
        <v>4.0000000000000001E-3</v>
      </c>
      <c r="N71" s="180">
        <v>5.75</v>
      </c>
      <c r="O71" s="142">
        <f t="shared" si="1"/>
        <v>0.02</v>
      </c>
    </row>
    <row r="72" spans="2:16" ht="21" customHeight="1" x14ac:dyDescent="0.2">
      <c r="B72" s="184" t="s">
        <v>72</v>
      </c>
      <c r="C72" s="131">
        <v>89036</v>
      </c>
      <c r="D72" s="132" t="s">
        <v>29</v>
      </c>
      <c r="E72" s="181" t="s">
        <v>127</v>
      </c>
      <c r="F72" s="183"/>
      <c r="G72" s="183"/>
      <c r="H72" s="182"/>
      <c r="I72" s="181" t="s">
        <v>105</v>
      </c>
      <c r="J72" s="183"/>
      <c r="K72" s="182"/>
      <c r="L72" s="225" t="s">
        <v>106</v>
      </c>
      <c r="M72" s="179">
        <v>3.8E-3</v>
      </c>
      <c r="N72" s="180">
        <v>36.79</v>
      </c>
      <c r="O72" s="142">
        <f t="shared" si="1"/>
        <v>0.14000000000000001</v>
      </c>
    </row>
    <row r="73" spans="2:16" ht="21" customHeight="1" x14ac:dyDescent="0.2">
      <c r="B73" s="130" t="s">
        <v>72</v>
      </c>
      <c r="C73" s="131">
        <v>89035</v>
      </c>
      <c r="D73" s="132" t="s">
        <v>29</v>
      </c>
      <c r="E73" s="181" t="s">
        <v>128</v>
      </c>
      <c r="F73" s="183"/>
      <c r="G73" s="183"/>
      <c r="H73" s="182"/>
      <c r="I73" s="181" t="s">
        <v>105</v>
      </c>
      <c r="J73" s="183"/>
      <c r="K73" s="182"/>
      <c r="L73" s="225" t="s">
        <v>108</v>
      </c>
      <c r="M73" s="179">
        <v>1.6999999999999999E-3</v>
      </c>
      <c r="N73" s="180">
        <v>134.29</v>
      </c>
      <c r="O73" s="142">
        <f t="shared" si="1"/>
        <v>0.23</v>
      </c>
    </row>
    <row r="74" spans="2:16" x14ac:dyDescent="0.2">
      <c r="B74" s="130" t="s">
        <v>72</v>
      </c>
      <c r="C74" s="131">
        <v>88316</v>
      </c>
      <c r="D74" s="132" t="s">
        <v>29</v>
      </c>
      <c r="E74" s="133" t="s">
        <v>73</v>
      </c>
      <c r="F74" s="135"/>
      <c r="G74" s="135"/>
      <c r="H74" s="134"/>
      <c r="I74" s="133" t="s">
        <v>94</v>
      </c>
      <c r="J74" s="135"/>
      <c r="K74" s="134"/>
      <c r="L74" s="226" t="s">
        <v>74</v>
      </c>
      <c r="M74" s="179">
        <v>5.4999999999999997E-3</v>
      </c>
      <c r="N74" s="180">
        <v>18.8</v>
      </c>
      <c r="O74" s="142">
        <f t="shared" si="1"/>
        <v>0.1</v>
      </c>
    </row>
    <row r="75" spans="2:16" ht="20.25" customHeight="1" x14ac:dyDescent="0.2">
      <c r="B75" s="143" t="s">
        <v>76</v>
      </c>
      <c r="C75" s="227">
        <v>41903</v>
      </c>
      <c r="D75" s="145" t="s">
        <v>29</v>
      </c>
      <c r="E75" s="149" t="s">
        <v>129</v>
      </c>
      <c r="F75" s="151"/>
      <c r="G75" s="151"/>
      <c r="H75" s="150"/>
      <c r="I75" s="149" t="s">
        <v>79</v>
      </c>
      <c r="J75" s="151"/>
      <c r="K75" s="150"/>
      <c r="L75" s="228" t="s">
        <v>85</v>
      </c>
      <c r="M75" s="229">
        <v>0.45</v>
      </c>
      <c r="N75" s="230">
        <v>4.43</v>
      </c>
      <c r="O75" s="142">
        <f t="shared" si="1"/>
        <v>1.99</v>
      </c>
    </row>
    <row r="76" spans="2:16" ht="14.25" customHeight="1" x14ac:dyDescent="0.2">
      <c r="B76" s="207"/>
      <c r="C76" s="157"/>
      <c r="D76" s="157"/>
      <c r="E76" s="157"/>
      <c r="F76" s="157"/>
      <c r="G76" s="157"/>
      <c r="H76" s="157"/>
      <c r="I76" s="160" t="s">
        <v>86</v>
      </c>
      <c r="J76" s="211">
        <v>0.21</v>
      </c>
      <c r="K76" s="211"/>
      <c r="L76" s="160" t="s">
        <v>87</v>
      </c>
      <c r="M76" s="223">
        <v>0</v>
      </c>
      <c r="N76" s="223" t="s">
        <v>88</v>
      </c>
      <c r="O76" s="162">
        <f>O67</f>
        <v>2.88</v>
      </c>
    </row>
    <row r="77" spans="2:16" ht="10.5" customHeight="1" x14ac:dyDescent="0.2">
      <c r="B77" s="209"/>
      <c r="C77" s="206"/>
      <c r="D77" s="206"/>
      <c r="E77" s="206"/>
      <c r="F77" s="206"/>
      <c r="G77" s="206"/>
      <c r="H77" s="206"/>
      <c r="I77" s="168" t="s">
        <v>89</v>
      </c>
      <c r="J77" s="214">
        <f>O67*0.2337</f>
        <v>0.67305599999999999</v>
      </c>
      <c r="K77" s="214"/>
      <c r="L77" s="215" t="s">
        <v>90</v>
      </c>
      <c r="M77" s="215"/>
      <c r="N77" s="215"/>
      <c r="O77" s="170">
        <f>J77+O67</f>
        <v>3.5530559999999998</v>
      </c>
    </row>
    <row r="78" spans="2:16" ht="13.5" customHeight="1" x14ac:dyDescent="0.2">
      <c r="B78" s="208"/>
      <c r="C78" s="210"/>
      <c r="D78" s="210"/>
      <c r="E78" s="210"/>
      <c r="F78" s="210"/>
      <c r="G78" s="210"/>
      <c r="H78" s="210"/>
      <c r="I78" s="172"/>
      <c r="J78" s="173"/>
      <c r="K78" s="173"/>
      <c r="L78" s="217" t="s">
        <v>122</v>
      </c>
      <c r="M78" s="224">
        <v>8270</v>
      </c>
      <c r="N78" s="217" t="s">
        <v>92</v>
      </c>
      <c r="O78" s="176">
        <v>29358.5</v>
      </c>
      <c r="P78" s="177">
        <v>29383.77</v>
      </c>
    </row>
    <row r="79" spans="2:16" x14ac:dyDescent="0.2">
      <c r="B79" s="194" t="s">
        <v>42</v>
      </c>
      <c r="C79" s="195" t="s">
        <v>9</v>
      </c>
      <c r="D79" s="196" t="s">
        <v>10</v>
      </c>
      <c r="E79" s="197" t="s">
        <v>11</v>
      </c>
      <c r="F79" s="199"/>
      <c r="G79" s="199"/>
      <c r="H79" s="198"/>
      <c r="I79" s="197" t="s">
        <v>70</v>
      </c>
      <c r="J79" s="199"/>
      <c r="K79" s="198"/>
      <c r="L79" s="231" t="s">
        <v>12</v>
      </c>
      <c r="M79" s="195" t="s">
        <v>13</v>
      </c>
      <c r="N79" s="195" t="s">
        <v>14</v>
      </c>
      <c r="O79" s="201" t="s">
        <v>16</v>
      </c>
    </row>
    <row r="80" spans="2:16" ht="19.5" customHeight="1" x14ac:dyDescent="0.2">
      <c r="B80" s="117" t="s">
        <v>71</v>
      </c>
      <c r="C80" s="187">
        <v>95995</v>
      </c>
      <c r="D80" s="119" t="s">
        <v>43</v>
      </c>
      <c r="E80" s="188" t="s">
        <v>44</v>
      </c>
      <c r="F80" s="190"/>
      <c r="G80" s="190"/>
      <c r="H80" s="189"/>
      <c r="I80" s="188" t="s">
        <v>109</v>
      </c>
      <c r="J80" s="190"/>
      <c r="K80" s="189"/>
      <c r="L80" s="232" t="s">
        <v>45</v>
      </c>
      <c r="M80" s="178">
        <v>1</v>
      </c>
      <c r="N80" s="128">
        <f>O80</f>
        <v>1712.1100000000001</v>
      </c>
      <c r="O80" s="129">
        <f>SUM(O81:O88)</f>
        <v>1712.1100000000001</v>
      </c>
      <c r="P80" s="85">
        <f>O80*M91</f>
        <v>530959.55320000008</v>
      </c>
    </row>
    <row r="81" spans="2:16" ht="30.75" customHeight="1" x14ac:dyDescent="0.2">
      <c r="B81" s="184" t="s">
        <v>99</v>
      </c>
      <c r="C81" s="131">
        <v>5835</v>
      </c>
      <c r="D81" s="132" t="s">
        <v>29</v>
      </c>
      <c r="E81" s="181" t="s">
        <v>130</v>
      </c>
      <c r="F81" s="183"/>
      <c r="G81" s="183"/>
      <c r="H81" s="182"/>
      <c r="I81" s="133" t="s">
        <v>111</v>
      </c>
      <c r="J81" s="135"/>
      <c r="K81" s="134"/>
      <c r="L81" s="225" t="s">
        <v>108</v>
      </c>
      <c r="M81" s="179">
        <v>5.6399999999999999E-2</v>
      </c>
      <c r="N81" s="180">
        <v>410.7</v>
      </c>
      <c r="O81" s="142">
        <f t="shared" ref="O81:O88" si="2">ROUND(N81*M81,2)</f>
        <v>23.16</v>
      </c>
    </row>
    <row r="82" spans="2:16" ht="30" customHeight="1" x14ac:dyDescent="0.2">
      <c r="B82" s="184" t="s">
        <v>99</v>
      </c>
      <c r="C82" s="131">
        <v>96035</v>
      </c>
      <c r="D82" s="132" t="s">
        <v>29</v>
      </c>
      <c r="E82" s="181" t="s">
        <v>131</v>
      </c>
      <c r="F82" s="183"/>
      <c r="G82" s="183"/>
      <c r="H82" s="182"/>
      <c r="I82" s="133" t="s">
        <v>111</v>
      </c>
      <c r="J82" s="135"/>
      <c r="K82" s="134"/>
      <c r="L82" s="225" t="s">
        <v>108</v>
      </c>
      <c r="M82" s="179">
        <v>5.6399999999999999E-2</v>
      </c>
      <c r="N82" s="180">
        <v>284.31</v>
      </c>
      <c r="O82" s="142">
        <f t="shared" si="2"/>
        <v>16.04</v>
      </c>
    </row>
    <row r="83" spans="2:16" ht="30" customHeight="1" x14ac:dyDescent="0.2">
      <c r="B83" s="184" t="s">
        <v>99</v>
      </c>
      <c r="C83" s="131">
        <v>95631</v>
      </c>
      <c r="D83" s="132" t="s">
        <v>29</v>
      </c>
      <c r="E83" s="181" t="s">
        <v>132</v>
      </c>
      <c r="F83" s="183"/>
      <c r="G83" s="183"/>
      <c r="H83" s="182"/>
      <c r="I83" s="133" t="s">
        <v>111</v>
      </c>
      <c r="J83" s="135"/>
      <c r="K83" s="134"/>
      <c r="L83" s="225" t="s">
        <v>108</v>
      </c>
      <c r="M83" s="179">
        <v>8.0500000000000002E-2</v>
      </c>
      <c r="N83" s="180">
        <v>242.05</v>
      </c>
      <c r="O83" s="142">
        <f t="shared" si="2"/>
        <v>19.489999999999998</v>
      </c>
    </row>
    <row r="84" spans="2:16" ht="22.5" customHeight="1" x14ac:dyDescent="0.2">
      <c r="B84" s="184" t="s">
        <v>99</v>
      </c>
      <c r="C84" s="131">
        <v>96157</v>
      </c>
      <c r="D84" s="132" t="s">
        <v>29</v>
      </c>
      <c r="E84" s="133" t="s">
        <v>133</v>
      </c>
      <c r="F84" s="135"/>
      <c r="G84" s="135"/>
      <c r="H84" s="134"/>
      <c r="I84" s="133" t="s">
        <v>111</v>
      </c>
      <c r="J84" s="135"/>
      <c r="K84" s="134"/>
      <c r="L84" s="225" t="s">
        <v>108</v>
      </c>
      <c r="M84" s="179">
        <v>5.4100000000000002E-2</v>
      </c>
      <c r="N84" s="180">
        <v>145.06</v>
      </c>
      <c r="O84" s="142">
        <f t="shared" si="2"/>
        <v>7.85</v>
      </c>
    </row>
    <row r="85" spans="2:16" ht="30.75" customHeight="1" x14ac:dyDescent="0.2">
      <c r="B85" s="184" t="s">
        <v>99</v>
      </c>
      <c r="C85" s="131">
        <v>96463</v>
      </c>
      <c r="D85" s="132" t="s">
        <v>29</v>
      </c>
      <c r="E85" s="133" t="s">
        <v>116</v>
      </c>
      <c r="F85" s="135"/>
      <c r="G85" s="135"/>
      <c r="H85" s="134"/>
      <c r="I85" s="133" t="s">
        <v>111</v>
      </c>
      <c r="J85" s="135"/>
      <c r="K85" s="134"/>
      <c r="L85" s="225" t="s">
        <v>108</v>
      </c>
      <c r="M85" s="179">
        <v>6.1899999999999997E-2</v>
      </c>
      <c r="N85" s="180">
        <v>222.97</v>
      </c>
      <c r="O85" s="142">
        <f t="shared" si="2"/>
        <v>13.8</v>
      </c>
    </row>
    <row r="86" spans="2:16" x14ac:dyDescent="0.2">
      <c r="B86" s="130" t="s">
        <v>134</v>
      </c>
      <c r="C86" s="131">
        <v>88314</v>
      </c>
      <c r="D86" s="132" t="s">
        <v>29</v>
      </c>
      <c r="E86" s="133" t="s">
        <v>135</v>
      </c>
      <c r="F86" s="135"/>
      <c r="G86" s="135"/>
      <c r="H86" s="134"/>
      <c r="I86" s="133" t="s">
        <v>94</v>
      </c>
      <c r="J86" s="135"/>
      <c r="K86" s="134"/>
      <c r="L86" s="226" t="s">
        <v>74</v>
      </c>
      <c r="M86" s="179">
        <v>1.2501</v>
      </c>
      <c r="N86" s="180">
        <v>17.59</v>
      </c>
      <c r="O86" s="142">
        <f t="shared" si="2"/>
        <v>21.99</v>
      </c>
    </row>
    <row r="87" spans="2:16" ht="20.25" customHeight="1" x14ac:dyDescent="0.2">
      <c r="B87" s="184" t="s">
        <v>99</v>
      </c>
      <c r="C87" s="131">
        <v>95877</v>
      </c>
      <c r="D87" s="132" t="s">
        <v>29</v>
      </c>
      <c r="E87" s="133" t="s">
        <v>136</v>
      </c>
      <c r="F87" s="135"/>
      <c r="G87" s="135"/>
      <c r="H87" s="134"/>
      <c r="I87" s="133" t="s">
        <v>101</v>
      </c>
      <c r="J87" s="135"/>
      <c r="K87" s="134"/>
      <c r="L87" s="193" t="s">
        <v>38</v>
      </c>
      <c r="M87" s="179">
        <v>80</v>
      </c>
      <c r="N87" s="180">
        <v>1.93</v>
      </c>
      <c r="O87" s="142">
        <f t="shared" si="2"/>
        <v>154.4</v>
      </c>
    </row>
    <row r="88" spans="2:16" ht="19.5" customHeight="1" x14ac:dyDescent="0.2">
      <c r="B88" s="143" t="s">
        <v>76</v>
      </c>
      <c r="C88" s="227">
        <v>1518</v>
      </c>
      <c r="D88" s="145" t="s">
        <v>29</v>
      </c>
      <c r="E88" s="233" t="s">
        <v>137</v>
      </c>
      <c r="F88" s="235"/>
      <c r="G88" s="235"/>
      <c r="H88" s="234"/>
      <c r="I88" s="149" t="s">
        <v>79</v>
      </c>
      <c r="J88" s="151"/>
      <c r="K88" s="150"/>
      <c r="L88" s="152" t="s">
        <v>138</v>
      </c>
      <c r="M88" s="229">
        <v>2.8847999999999998</v>
      </c>
      <c r="N88" s="230">
        <v>504.5</v>
      </c>
      <c r="O88" s="142">
        <f t="shared" si="2"/>
        <v>1455.38</v>
      </c>
    </row>
    <row r="89" spans="2:16" x14ac:dyDescent="0.2">
      <c r="B89" s="155"/>
      <c r="C89" s="156"/>
      <c r="D89" s="156"/>
      <c r="E89" s="157"/>
      <c r="F89" s="157"/>
      <c r="G89" s="157"/>
      <c r="H89" s="157"/>
      <c r="I89" s="160" t="s">
        <v>86</v>
      </c>
      <c r="J89" s="211">
        <v>26.61</v>
      </c>
      <c r="K89" s="211"/>
      <c r="L89" s="160" t="s">
        <v>87</v>
      </c>
      <c r="M89" s="159">
        <v>0</v>
      </c>
      <c r="N89" s="160" t="s">
        <v>88</v>
      </c>
      <c r="O89" s="162">
        <f>O80</f>
        <v>1712.1100000000001</v>
      </c>
    </row>
    <row r="90" spans="2:16" x14ac:dyDescent="0.2">
      <c r="B90" s="163"/>
      <c r="C90" s="164"/>
      <c r="D90" s="164"/>
      <c r="E90" s="165"/>
      <c r="F90" s="165"/>
      <c r="G90" s="165"/>
      <c r="H90" s="165"/>
      <c r="I90" s="168" t="s">
        <v>89</v>
      </c>
      <c r="J90" s="214">
        <f>0.2337*O80</f>
        <v>400.12010700000002</v>
      </c>
      <c r="K90" s="214"/>
      <c r="L90" s="164"/>
      <c r="M90" s="164"/>
      <c r="N90" s="168" t="s">
        <v>90</v>
      </c>
      <c r="O90" s="170">
        <f>J90+O80</f>
        <v>2112.2301070000003</v>
      </c>
    </row>
    <row r="91" spans="2:16" x14ac:dyDescent="0.2">
      <c r="B91" s="171"/>
      <c r="C91" s="172"/>
      <c r="D91" s="172"/>
      <c r="E91" s="173"/>
      <c r="F91" s="173"/>
      <c r="G91" s="173"/>
      <c r="H91" s="173"/>
      <c r="I91" s="172"/>
      <c r="J91" s="173"/>
      <c r="K91" s="173"/>
      <c r="L91" s="174" t="s">
        <v>91</v>
      </c>
      <c r="M91" s="205">
        <v>310.12</v>
      </c>
      <c r="N91" s="174" t="s">
        <v>92</v>
      </c>
      <c r="O91" s="176">
        <v>655044.77</v>
      </c>
      <c r="P91" s="177">
        <v>655044.80000000005</v>
      </c>
    </row>
    <row r="92" spans="2:16" x14ac:dyDescent="0.2">
      <c r="B92" s="194" t="s">
        <v>46</v>
      </c>
      <c r="C92" s="195" t="s">
        <v>9</v>
      </c>
      <c r="D92" s="196" t="s">
        <v>10</v>
      </c>
      <c r="E92" s="197" t="s">
        <v>11</v>
      </c>
      <c r="F92" s="199"/>
      <c r="G92" s="199"/>
      <c r="H92" s="198"/>
      <c r="I92" s="197" t="s">
        <v>70</v>
      </c>
      <c r="J92" s="199"/>
      <c r="K92" s="198"/>
      <c r="L92" s="220" t="s">
        <v>12</v>
      </c>
      <c r="M92" s="195" t="s">
        <v>13</v>
      </c>
      <c r="N92" s="195" t="s">
        <v>14</v>
      </c>
      <c r="O92" s="201" t="s">
        <v>16</v>
      </c>
    </row>
    <row r="93" spans="2:16" ht="22.5" customHeight="1" x14ac:dyDescent="0.2">
      <c r="B93" s="117" t="s">
        <v>71</v>
      </c>
      <c r="C93" s="187">
        <v>95875</v>
      </c>
      <c r="D93" s="119" t="s">
        <v>29</v>
      </c>
      <c r="E93" s="188" t="s">
        <v>139</v>
      </c>
      <c r="F93" s="190"/>
      <c r="G93" s="190"/>
      <c r="H93" s="189"/>
      <c r="I93" s="188" t="s">
        <v>101</v>
      </c>
      <c r="J93" s="190"/>
      <c r="K93" s="189"/>
      <c r="L93" s="221" t="s">
        <v>38</v>
      </c>
      <c r="M93" s="178">
        <v>1</v>
      </c>
      <c r="N93" s="192">
        <f>O93</f>
        <v>2.4500000000000002</v>
      </c>
      <c r="O93" s="129">
        <f>SUM(O94:O95)</f>
        <v>2.4500000000000002</v>
      </c>
      <c r="P93" s="85">
        <f>O93*M98</f>
        <v>30391.760000000002</v>
      </c>
    </row>
    <row r="94" spans="2:16" ht="28.5" customHeight="1" x14ac:dyDescent="0.2">
      <c r="B94" s="184" t="s">
        <v>99</v>
      </c>
      <c r="C94" s="131">
        <v>91386</v>
      </c>
      <c r="D94" s="132" t="s">
        <v>29</v>
      </c>
      <c r="E94" s="133" t="s">
        <v>118</v>
      </c>
      <c r="F94" s="135"/>
      <c r="G94" s="135"/>
      <c r="H94" s="134"/>
      <c r="I94" s="133" t="s">
        <v>111</v>
      </c>
      <c r="J94" s="135"/>
      <c r="K94" s="134"/>
      <c r="L94" s="139" t="s">
        <v>108</v>
      </c>
      <c r="M94" s="179">
        <v>8.3000000000000001E-3</v>
      </c>
      <c r="N94" s="180">
        <v>271.60000000000002</v>
      </c>
      <c r="O94" s="142">
        <f>ROUND(N94*M94,2)</f>
        <v>2.25</v>
      </c>
    </row>
    <row r="95" spans="2:16" ht="29.25" customHeight="1" x14ac:dyDescent="0.2">
      <c r="B95" s="184" t="s">
        <v>99</v>
      </c>
      <c r="C95" s="131">
        <v>91387</v>
      </c>
      <c r="D95" s="132" t="s">
        <v>29</v>
      </c>
      <c r="E95" s="133" t="s">
        <v>120</v>
      </c>
      <c r="F95" s="135"/>
      <c r="G95" s="135"/>
      <c r="H95" s="134"/>
      <c r="I95" s="133" t="s">
        <v>111</v>
      </c>
      <c r="J95" s="135"/>
      <c r="K95" s="134"/>
      <c r="L95" s="139" t="s">
        <v>106</v>
      </c>
      <c r="M95" s="179">
        <v>3.5999999999999999E-3</v>
      </c>
      <c r="N95" s="180">
        <v>54.22</v>
      </c>
      <c r="O95" s="142">
        <f>ROUND(N95*M95,2)</f>
        <v>0.2</v>
      </c>
    </row>
    <row r="96" spans="2:16" x14ac:dyDescent="0.2">
      <c r="B96" s="155"/>
      <c r="C96" s="156"/>
      <c r="D96" s="156"/>
      <c r="E96" s="157"/>
      <c r="F96" s="157"/>
      <c r="G96" s="157"/>
      <c r="H96" s="157"/>
      <c r="I96" s="160" t="s">
        <v>86</v>
      </c>
      <c r="J96" s="211">
        <v>0.17</v>
      </c>
      <c r="K96" s="211"/>
      <c r="L96" s="160" t="s">
        <v>87</v>
      </c>
      <c r="M96" s="159">
        <v>0</v>
      </c>
      <c r="N96" s="160" t="s">
        <v>88</v>
      </c>
      <c r="O96" s="162">
        <f>O93</f>
        <v>2.4500000000000002</v>
      </c>
    </row>
    <row r="97" spans="2:16" x14ac:dyDescent="0.2">
      <c r="B97" s="163"/>
      <c r="C97" s="164"/>
      <c r="D97" s="164"/>
      <c r="E97" s="165"/>
      <c r="F97" s="165"/>
      <c r="G97" s="165"/>
      <c r="H97" s="165"/>
      <c r="I97" s="168" t="s">
        <v>89</v>
      </c>
      <c r="J97" s="214">
        <f>0.2337*O93</f>
        <v>0.57256499999999999</v>
      </c>
      <c r="K97" s="214"/>
      <c r="L97" s="164"/>
      <c r="M97" s="164"/>
      <c r="N97" s="168" t="s">
        <v>90</v>
      </c>
      <c r="O97" s="170">
        <f>J97+O93</f>
        <v>3.0225650000000002</v>
      </c>
    </row>
    <row r="98" spans="2:16" x14ac:dyDescent="0.2">
      <c r="B98" s="171"/>
      <c r="C98" s="172"/>
      <c r="D98" s="172"/>
      <c r="E98" s="173"/>
      <c r="F98" s="173"/>
      <c r="G98" s="173"/>
      <c r="H98" s="173"/>
      <c r="I98" s="172"/>
      <c r="J98" s="173"/>
      <c r="K98" s="173"/>
      <c r="L98" s="174" t="s">
        <v>91</v>
      </c>
      <c r="M98" s="205">
        <v>12404.8</v>
      </c>
      <c r="N98" s="174" t="s">
        <v>92</v>
      </c>
      <c r="O98" s="176">
        <v>37462.5</v>
      </c>
      <c r="P98" s="177">
        <v>37494.31</v>
      </c>
    </row>
    <row r="99" spans="2:16" x14ac:dyDescent="0.2">
      <c r="B99" s="100">
        <v>5</v>
      </c>
      <c r="C99" s="101"/>
      <c r="D99" s="101"/>
      <c r="E99" s="102" t="s">
        <v>48</v>
      </c>
      <c r="F99" s="104"/>
      <c r="G99" s="104"/>
      <c r="H99" s="103"/>
      <c r="I99" s="101"/>
      <c r="J99" s="105"/>
      <c r="K99" s="107"/>
      <c r="L99" s="106"/>
      <c r="M99" s="101"/>
      <c r="N99" s="101"/>
      <c r="O99" s="108">
        <f>O112+O123+O136</f>
        <v>32024.760000000002</v>
      </c>
    </row>
    <row r="100" spans="2:16" x14ac:dyDescent="0.2">
      <c r="B100" s="236" t="s">
        <v>49</v>
      </c>
      <c r="C100" s="25"/>
      <c r="D100" s="25"/>
      <c r="E100" s="237" t="s">
        <v>50</v>
      </c>
      <c r="F100" s="239"/>
      <c r="G100" s="239"/>
      <c r="H100" s="238"/>
      <c r="I100" s="25"/>
      <c r="J100" s="240"/>
      <c r="K100" s="242"/>
      <c r="L100" s="241"/>
      <c r="M100" s="25"/>
      <c r="N100" s="25"/>
      <c r="O100" s="243">
        <f>O112</f>
        <v>6435.72</v>
      </c>
    </row>
    <row r="101" spans="2:16" x14ac:dyDescent="0.2">
      <c r="B101" s="109" t="s">
        <v>51</v>
      </c>
      <c r="C101" s="110" t="s">
        <v>9</v>
      </c>
      <c r="D101" s="111" t="s">
        <v>10</v>
      </c>
      <c r="E101" s="112" t="s">
        <v>11</v>
      </c>
      <c r="F101" s="114"/>
      <c r="G101" s="114"/>
      <c r="H101" s="113"/>
      <c r="I101" s="112" t="s">
        <v>70</v>
      </c>
      <c r="J101" s="114"/>
      <c r="K101" s="113"/>
      <c r="L101" s="115" t="s">
        <v>12</v>
      </c>
      <c r="M101" s="110" t="s">
        <v>13</v>
      </c>
      <c r="N101" s="110" t="s">
        <v>14</v>
      </c>
      <c r="O101" s="116" t="s">
        <v>16</v>
      </c>
    </row>
    <row r="102" spans="2:16" ht="22.5" customHeight="1" x14ac:dyDescent="0.2">
      <c r="B102" s="117" t="s">
        <v>71</v>
      </c>
      <c r="C102" s="53" t="s">
        <v>140</v>
      </c>
      <c r="D102" s="119" t="s">
        <v>43</v>
      </c>
      <c r="E102" s="202" t="s">
        <v>141</v>
      </c>
      <c r="F102" s="204"/>
      <c r="G102" s="204"/>
      <c r="H102" s="203"/>
      <c r="I102" s="188" t="s">
        <v>142</v>
      </c>
      <c r="J102" s="190"/>
      <c r="K102" s="189"/>
      <c r="L102" s="126" t="s">
        <v>26</v>
      </c>
      <c r="M102" s="178">
        <v>1</v>
      </c>
      <c r="N102" s="192">
        <f>O102</f>
        <v>434.71999999999991</v>
      </c>
      <c r="O102" s="129">
        <f>SUM(O103:O109)</f>
        <v>434.71999999999991</v>
      </c>
      <c r="P102" s="85">
        <f>O102*M112</f>
        <v>5216.6399999999994</v>
      </c>
    </row>
    <row r="103" spans="2:16" ht="31.5" customHeight="1" x14ac:dyDescent="0.2">
      <c r="B103" s="184" t="s">
        <v>99</v>
      </c>
      <c r="C103" s="131">
        <v>92335</v>
      </c>
      <c r="D103" s="132" t="s">
        <v>29</v>
      </c>
      <c r="E103" s="181" t="s">
        <v>143</v>
      </c>
      <c r="F103" s="183"/>
      <c r="G103" s="183"/>
      <c r="H103" s="182"/>
      <c r="I103" s="133" t="s">
        <v>144</v>
      </c>
      <c r="J103" s="135"/>
      <c r="K103" s="134"/>
      <c r="L103" s="139" t="s">
        <v>60</v>
      </c>
      <c r="M103" s="179">
        <v>2.5</v>
      </c>
      <c r="N103" s="180">
        <v>115.7</v>
      </c>
      <c r="O103" s="142">
        <f t="shared" ref="O103:O109" si="3">ROUND(N103*M103,2)</f>
        <v>289.25</v>
      </c>
    </row>
    <row r="104" spans="2:16" ht="21.75" customHeight="1" x14ac:dyDescent="0.2">
      <c r="B104" s="130" t="s">
        <v>134</v>
      </c>
      <c r="C104" s="131">
        <v>93358</v>
      </c>
      <c r="D104" s="132" t="s">
        <v>29</v>
      </c>
      <c r="E104" s="181" t="s">
        <v>145</v>
      </c>
      <c r="F104" s="183"/>
      <c r="G104" s="183"/>
      <c r="H104" s="182"/>
      <c r="I104" s="133" t="s">
        <v>103</v>
      </c>
      <c r="J104" s="135"/>
      <c r="K104" s="134"/>
      <c r="L104" s="139" t="s">
        <v>31</v>
      </c>
      <c r="M104" s="179">
        <v>3.5299999999999998E-2</v>
      </c>
      <c r="N104" s="180">
        <v>74.37</v>
      </c>
      <c r="O104" s="142">
        <f t="shared" si="3"/>
        <v>2.63</v>
      </c>
    </row>
    <row r="105" spans="2:16" ht="21.75" customHeight="1" x14ac:dyDescent="0.2">
      <c r="B105" s="184" t="s">
        <v>99</v>
      </c>
      <c r="C105" s="131">
        <v>102486</v>
      </c>
      <c r="D105" s="132" t="s">
        <v>29</v>
      </c>
      <c r="E105" s="181" t="s">
        <v>146</v>
      </c>
      <c r="F105" s="183"/>
      <c r="G105" s="183"/>
      <c r="H105" s="182"/>
      <c r="I105" s="133" t="s">
        <v>147</v>
      </c>
      <c r="J105" s="135"/>
      <c r="K105" s="134"/>
      <c r="L105" s="139" t="s">
        <v>31</v>
      </c>
      <c r="M105" s="179">
        <v>3.5299999999999998E-2</v>
      </c>
      <c r="N105" s="180">
        <v>687.66</v>
      </c>
      <c r="O105" s="142">
        <f t="shared" si="3"/>
        <v>24.27</v>
      </c>
    </row>
    <row r="106" spans="2:16" x14ac:dyDescent="0.2">
      <c r="B106" s="143" t="s">
        <v>76</v>
      </c>
      <c r="C106" s="227">
        <v>34723</v>
      </c>
      <c r="D106" s="145" t="s">
        <v>29</v>
      </c>
      <c r="E106" s="233" t="s">
        <v>148</v>
      </c>
      <c r="F106" s="235"/>
      <c r="G106" s="235"/>
      <c r="H106" s="234"/>
      <c r="I106" s="149" t="s">
        <v>79</v>
      </c>
      <c r="J106" s="151"/>
      <c r="K106" s="150"/>
      <c r="L106" s="152" t="s">
        <v>22</v>
      </c>
      <c r="M106" s="229">
        <v>0.08</v>
      </c>
      <c r="N106" s="230">
        <v>727.65</v>
      </c>
      <c r="O106" s="142">
        <f t="shared" si="3"/>
        <v>58.21</v>
      </c>
    </row>
    <row r="107" spans="2:16" ht="20.25" customHeight="1" x14ac:dyDescent="0.2">
      <c r="B107" s="143" t="s">
        <v>76</v>
      </c>
      <c r="C107" s="227">
        <v>11927</v>
      </c>
      <c r="D107" s="145" t="s">
        <v>29</v>
      </c>
      <c r="E107" s="149" t="s">
        <v>149</v>
      </c>
      <c r="F107" s="151"/>
      <c r="G107" s="151"/>
      <c r="H107" s="150"/>
      <c r="I107" s="149" t="s">
        <v>79</v>
      </c>
      <c r="J107" s="151"/>
      <c r="K107" s="150"/>
      <c r="L107" s="152" t="s">
        <v>26</v>
      </c>
      <c r="M107" s="229">
        <v>2</v>
      </c>
      <c r="N107" s="230">
        <v>8.34</v>
      </c>
      <c r="O107" s="142">
        <f t="shared" si="3"/>
        <v>16.68</v>
      </c>
    </row>
    <row r="108" spans="2:16" ht="29.25" customHeight="1" x14ac:dyDescent="0.2">
      <c r="B108" s="143" t="s">
        <v>76</v>
      </c>
      <c r="C108" s="227">
        <v>4346</v>
      </c>
      <c r="D108" s="145" t="s">
        <v>29</v>
      </c>
      <c r="E108" s="233" t="s">
        <v>150</v>
      </c>
      <c r="F108" s="235"/>
      <c r="G108" s="235"/>
      <c r="H108" s="234"/>
      <c r="I108" s="149" t="s">
        <v>79</v>
      </c>
      <c r="J108" s="151"/>
      <c r="K108" s="150"/>
      <c r="L108" s="244" t="s">
        <v>26</v>
      </c>
      <c r="M108" s="229">
        <v>2</v>
      </c>
      <c r="N108" s="230">
        <v>10.92</v>
      </c>
      <c r="O108" s="142">
        <f t="shared" si="3"/>
        <v>21.84</v>
      </c>
    </row>
    <row r="109" spans="2:16" ht="30.75" customHeight="1" x14ac:dyDescent="0.2">
      <c r="B109" s="143" t="s">
        <v>76</v>
      </c>
      <c r="C109" s="227">
        <v>4346</v>
      </c>
      <c r="D109" s="145" t="s">
        <v>29</v>
      </c>
      <c r="E109" s="233" t="s">
        <v>150</v>
      </c>
      <c r="F109" s="235"/>
      <c r="G109" s="235"/>
      <c r="H109" s="234"/>
      <c r="I109" s="149" t="s">
        <v>79</v>
      </c>
      <c r="J109" s="151"/>
      <c r="K109" s="150"/>
      <c r="L109" s="244" t="s">
        <v>26</v>
      </c>
      <c r="M109" s="229">
        <v>2</v>
      </c>
      <c r="N109" s="230">
        <v>10.92</v>
      </c>
      <c r="O109" s="142">
        <f t="shared" si="3"/>
        <v>21.84</v>
      </c>
    </row>
    <row r="110" spans="2:16" ht="14.25" customHeight="1" x14ac:dyDescent="0.2">
      <c r="B110" s="155"/>
      <c r="C110" s="156"/>
      <c r="D110" s="156"/>
      <c r="E110" s="157"/>
      <c r="F110" s="157"/>
      <c r="G110" s="157"/>
      <c r="H110" s="157"/>
      <c r="I110" s="160" t="s">
        <v>86</v>
      </c>
      <c r="J110" s="211">
        <v>24.4</v>
      </c>
      <c r="K110" s="211"/>
      <c r="L110" s="160" t="s">
        <v>87</v>
      </c>
      <c r="M110" s="159">
        <v>0</v>
      </c>
      <c r="N110" s="160" t="s">
        <v>88</v>
      </c>
      <c r="O110" s="162">
        <f>O102</f>
        <v>434.71999999999991</v>
      </c>
    </row>
    <row r="111" spans="2:16" ht="12.75" customHeight="1" x14ac:dyDescent="0.2">
      <c r="B111" s="163"/>
      <c r="C111" s="164"/>
      <c r="D111" s="164"/>
      <c r="E111" s="165"/>
      <c r="F111" s="165"/>
      <c r="G111" s="165"/>
      <c r="H111" s="165"/>
      <c r="I111" s="168" t="s">
        <v>89</v>
      </c>
      <c r="J111" s="214">
        <f>0.2337*O102</f>
        <v>101.59406399999997</v>
      </c>
      <c r="K111" s="214"/>
      <c r="L111" s="164"/>
      <c r="M111" s="164"/>
      <c r="N111" s="168" t="s">
        <v>90</v>
      </c>
      <c r="O111" s="170">
        <f>J111+O102</f>
        <v>536.31406399999992</v>
      </c>
    </row>
    <row r="112" spans="2:16" ht="13.5" customHeight="1" x14ac:dyDescent="0.2">
      <c r="B112" s="171"/>
      <c r="C112" s="172"/>
      <c r="D112" s="172"/>
      <c r="E112" s="173"/>
      <c r="F112" s="173"/>
      <c r="G112" s="173"/>
      <c r="H112" s="173"/>
      <c r="I112" s="172"/>
      <c r="J112" s="173"/>
      <c r="K112" s="173"/>
      <c r="L112" s="174" t="s">
        <v>91</v>
      </c>
      <c r="M112" s="205">
        <v>12</v>
      </c>
      <c r="N112" s="174" t="s">
        <v>92</v>
      </c>
      <c r="O112" s="176">
        <v>6435.72</v>
      </c>
      <c r="P112" s="177">
        <v>6435.77</v>
      </c>
    </row>
    <row r="113" spans="2:16" x14ac:dyDescent="0.2">
      <c r="B113" s="245" t="s">
        <v>54</v>
      </c>
      <c r="C113" s="101"/>
      <c r="D113" s="101"/>
      <c r="E113" s="102" t="s">
        <v>55</v>
      </c>
      <c r="F113" s="104"/>
      <c r="G113" s="104"/>
      <c r="H113" s="103"/>
      <c r="I113" s="101"/>
      <c r="J113" s="105"/>
      <c r="K113" s="107"/>
      <c r="L113" s="106"/>
      <c r="M113" s="101"/>
      <c r="N113" s="101"/>
      <c r="O113" s="108">
        <f>O123+O136</f>
        <v>25589.040000000001</v>
      </c>
    </row>
    <row r="114" spans="2:16" x14ac:dyDescent="0.2">
      <c r="B114" s="109" t="s">
        <v>56</v>
      </c>
      <c r="C114" s="110" t="s">
        <v>9</v>
      </c>
      <c r="D114" s="111" t="s">
        <v>10</v>
      </c>
      <c r="E114" s="112" t="s">
        <v>11</v>
      </c>
      <c r="F114" s="114"/>
      <c r="G114" s="114"/>
      <c r="H114" s="113"/>
      <c r="I114" s="112" t="s">
        <v>70</v>
      </c>
      <c r="J114" s="114"/>
      <c r="K114" s="113"/>
      <c r="L114" s="246" t="s">
        <v>12</v>
      </c>
      <c r="M114" s="110" t="s">
        <v>13</v>
      </c>
      <c r="N114" s="110" t="s">
        <v>14</v>
      </c>
      <c r="O114" s="116" t="s">
        <v>16</v>
      </c>
    </row>
    <row r="115" spans="2:16" ht="24.75" customHeight="1" x14ac:dyDescent="0.2">
      <c r="B115" s="117" t="s">
        <v>71</v>
      </c>
      <c r="C115" s="187">
        <v>102508</v>
      </c>
      <c r="D115" s="119" t="s">
        <v>29</v>
      </c>
      <c r="E115" s="202" t="s">
        <v>57</v>
      </c>
      <c r="F115" s="204"/>
      <c r="G115" s="204"/>
      <c r="H115" s="203"/>
      <c r="I115" s="188" t="s">
        <v>151</v>
      </c>
      <c r="J115" s="190"/>
      <c r="K115" s="189"/>
      <c r="L115" s="232" t="s">
        <v>22</v>
      </c>
      <c r="M115" s="178">
        <v>1</v>
      </c>
      <c r="N115" s="192">
        <f>O115</f>
        <v>35.319999999999993</v>
      </c>
      <c r="O115" s="129">
        <f>SUM(O116:O120)</f>
        <v>35.319999999999993</v>
      </c>
      <c r="P115" s="85">
        <f>O115*M123</f>
        <v>11019.839999999998</v>
      </c>
    </row>
    <row r="116" spans="2:16" x14ac:dyDescent="0.2">
      <c r="B116" s="130" t="s">
        <v>152</v>
      </c>
      <c r="C116" s="131">
        <v>88310</v>
      </c>
      <c r="D116" s="132" t="s">
        <v>29</v>
      </c>
      <c r="E116" s="133" t="s">
        <v>153</v>
      </c>
      <c r="F116" s="135"/>
      <c r="G116" s="135"/>
      <c r="H116" s="134"/>
      <c r="I116" s="133" t="s">
        <v>94</v>
      </c>
      <c r="J116" s="135"/>
      <c r="K116" s="134"/>
      <c r="L116" s="226" t="s">
        <v>74</v>
      </c>
      <c r="M116" s="179">
        <v>0.432</v>
      </c>
      <c r="N116" s="180">
        <v>24.74</v>
      </c>
      <c r="O116" s="142">
        <f>ROUND(N116*M116,2)</f>
        <v>10.69</v>
      </c>
    </row>
    <row r="117" spans="2:16" x14ac:dyDescent="0.2">
      <c r="B117" s="130" t="s">
        <v>134</v>
      </c>
      <c r="C117" s="131">
        <v>88316</v>
      </c>
      <c r="D117" s="132" t="s">
        <v>29</v>
      </c>
      <c r="E117" s="133" t="s">
        <v>73</v>
      </c>
      <c r="F117" s="135"/>
      <c r="G117" s="135"/>
      <c r="H117" s="134"/>
      <c r="I117" s="133" t="s">
        <v>94</v>
      </c>
      <c r="J117" s="135"/>
      <c r="K117" s="134"/>
      <c r="L117" s="226" t="s">
        <v>74</v>
      </c>
      <c r="M117" s="179">
        <v>0.18</v>
      </c>
      <c r="N117" s="180">
        <v>18.8</v>
      </c>
      <c r="O117" s="142">
        <f>ROUND(N117*M117,2)</f>
        <v>3.38</v>
      </c>
    </row>
    <row r="118" spans="2:16" x14ac:dyDescent="0.2">
      <c r="B118" s="143" t="s">
        <v>76</v>
      </c>
      <c r="C118" s="227">
        <v>5330</v>
      </c>
      <c r="D118" s="145" t="s">
        <v>29</v>
      </c>
      <c r="E118" s="149" t="s">
        <v>154</v>
      </c>
      <c r="F118" s="151"/>
      <c r="G118" s="151"/>
      <c r="H118" s="150"/>
      <c r="I118" s="149" t="s">
        <v>79</v>
      </c>
      <c r="J118" s="151"/>
      <c r="K118" s="150"/>
      <c r="L118" s="152" t="s">
        <v>155</v>
      </c>
      <c r="M118" s="229">
        <v>6.4000000000000001E-2</v>
      </c>
      <c r="N118" s="230">
        <v>42.85</v>
      </c>
      <c r="O118" s="142">
        <f>ROUND(N118*M118,2)+0.03</f>
        <v>2.77</v>
      </c>
    </row>
    <row r="119" spans="2:16" x14ac:dyDescent="0.2">
      <c r="B119" s="143" t="s">
        <v>76</v>
      </c>
      <c r="C119" s="227">
        <v>12815</v>
      </c>
      <c r="D119" s="145" t="s">
        <v>29</v>
      </c>
      <c r="E119" s="149" t="s">
        <v>156</v>
      </c>
      <c r="F119" s="151"/>
      <c r="G119" s="151"/>
      <c r="H119" s="150"/>
      <c r="I119" s="149" t="s">
        <v>79</v>
      </c>
      <c r="J119" s="151"/>
      <c r="K119" s="150"/>
      <c r="L119" s="244" t="s">
        <v>26</v>
      </c>
      <c r="M119" s="229">
        <v>1.2E-2</v>
      </c>
      <c r="N119" s="230">
        <v>6.54</v>
      </c>
      <c r="O119" s="142">
        <f>ROUND(N119*M119,2)</f>
        <v>0.08</v>
      </c>
    </row>
    <row r="120" spans="2:16" x14ac:dyDescent="0.2">
      <c r="B120" s="143" t="s">
        <v>76</v>
      </c>
      <c r="C120" s="227">
        <v>7304</v>
      </c>
      <c r="D120" s="145" t="s">
        <v>29</v>
      </c>
      <c r="E120" s="149" t="s">
        <v>157</v>
      </c>
      <c r="F120" s="151"/>
      <c r="G120" s="151"/>
      <c r="H120" s="150"/>
      <c r="I120" s="149" t="s">
        <v>79</v>
      </c>
      <c r="J120" s="151"/>
      <c r="K120" s="150"/>
      <c r="L120" s="152" t="s">
        <v>155</v>
      </c>
      <c r="M120" s="229">
        <v>0.32200000000000001</v>
      </c>
      <c r="N120" s="230">
        <v>57.15</v>
      </c>
      <c r="O120" s="142">
        <f>ROUND(N120*M120,2)</f>
        <v>18.399999999999999</v>
      </c>
    </row>
    <row r="121" spans="2:16" ht="12" customHeight="1" x14ac:dyDescent="0.2">
      <c r="B121" s="155"/>
      <c r="C121" s="156"/>
      <c r="D121" s="156"/>
      <c r="E121" s="157"/>
      <c r="F121" s="157"/>
      <c r="G121" s="157"/>
      <c r="H121" s="157"/>
      <c r="I121" s="160" t="s">
        <v>86</v>
      </c>
      <c r="J121" s="211">
        <v>9.64</v>
      </c>
      <c r="K121" s="211"/>
      <c r="L121" s="160" t="s">
        <v>87</v>
      </c>
      <c r="M121" s="159">
        <v>0</v>
      </c>
      <c r="N121" s="160" t="s">
        <v>88</v>
      </c>
      <c r="O121" s="162">
        <f>O115</f>
        <v>35.319999999999993</v>
      </c>
    </row>
    <row r="122" spans="2:16" ht="9.75" customHeight="1" x14ac:dyDescent="0.2">
      <c r="B122" s="163"/>
      <c r="C122" s="164"/>
      <c r="D122" s="164"/>
      <c r="E122" s="165"/>
      <c r="F122" s="165"/>
      <c r="G122" s="165"/>
      <c r="H122" s="165"/>
      <c r="I122" s="168" t="s">
        <v>89</v>
      </c>
      <c r="J122" s="214">
        <f>0.2337*O115</f>
        <v>8.2542839999999984</v>
      </c>
      <c r="K122" s="214"/>
      <c r="L122" s="164"/>
      <c r="M122" s="164"/>
      <c r="N122" s="168" t="s">
        <v>90</v>
      </c>
      <c r="O122" s="170">
        <f>J122+O115</f>
        <v>43.574283999999992</v>
      </c>
    </row>
    <row r="123" spans="2:16" ht="13.5" customHeight="1" x14ac:dyDescent="0.2">
      <c r="B123" s="171"/>
      <c r="C123" s="172"/>
      <c r="D123" s="172"/>
      <c r="E123" s="173"/>
      <c r="F123" s="173"/>
      <c r="G123" s="173"/>
      <c r="H123" s="173"/>
      <c r="I123" s="172"/>
      <c r="J123" s="173"/>
      <c r="K123" s="173"/>
      <c r="L123" s="174" t="s">
        <v>91</v>
      </c>
      <c r="M123" s="205">
        <v>312</v>
      </c>
      <c r="N123" s="174" t="s">
        <v>92</v>
      </c>
      <c r="O123" s="176">
        <v>13593.84</v>
      </c>
      <c r="P123" s="177">
        <v>13583.63</v>
      </c>
    </row>
    <row r="124" spans="2:16" x14ac:dyDescent="0.2">
      <c r="B124" s="194" t="s">
        <v>58</v>
      </c>
      <c r="C124" s="195" t="s">
        <v>9</v>
      </c>
      <c r="D124" s="196" t="s">
        <v>10</v>
      </c>
      <c r="E124" s="197" t="s">
        <v>11</v>
      </c>
      <c r="F124" s="199"/>
      <c r="G124" s="199"/>
      <c r="H124" s="198"/>
      <c r="I124" s="197" t="s">
        <v>70</v>
      </c>
      <c r="J124" s="199"/>
      <c r="K124" s="198"/>
      <c r="L124" s="231" t="s">
        <v>12</v>
      </c>
      <c r="M124" s="195" t="s">
        <v>13</v>
      </c>
      <c r="N124" s="195" t="s">
        <v>14</v>
      </c>
      <c r="O124" s="247" t="s">
        <v>16</v>
      </c>
    </row>
    <row r="125" spans="2:16" ht="30" customHeight="1" x14ac:dyDescent="0.2">
      <c r="B125" s="117" t="s">
        <v>71</v>
      </c>
      <c r="C125" s="187">
        <v>102512</v>
      </c>
      <c r="D125" s="119" t="s">
        <v>29</v>
      </c>
      <c r="E125" s="202" t="s">
        <v>158</v>
      </c>
      <c r="F125" s="204"/>
      <c r="G125" s="204"/>
      <c r="H125" s="203"/>
      <c r="I125" s="188" t="s">
        <v>151</v>
      </c>
      <c r="J125" s="190"/>
      <c r="K125" s="189"/>
      <c r="L125" s="232" t="s">
        <v>60</v>
      </c>
      <c r="M125" s="178">
        <v>1</v>
      </c>
      <c r="N125" s="192">
        <f>O125</f>
        <v>4.9599999999999991</v>
      </c>
      <c r="O125" s="129">
        <f>SUM(O126:O133)</f>
        <v>4.9599999999999991</v>
      </c>
      <c r="P125" s="85">
        <f>O125*M136</f>
        <v>9721.5999999999985</v>
      </c>
    </row>
    <row r="126" spans="2:16" ht="21.75" customHeight="1" x14ac:dyDescent="0.2">
      <c r="B126" s="184" t="s">
        <v>99</v>
      </c>
      <c r="C126" s="131">
        <v>95133</v>
      </c>
      <c r="D126" s="132" t="s">
        <v>29</v>
      </c>
      <c r="E126" s="133" t="s">
        <v>159</v>
      </c>
      <c r="F126" s="135"/>
      <c r="G126" s="135"/>
      <c r="H126" s="134"/>
      <c r="I126" s="133" t="s">
        <v>111</v>
      </c>
      <c r="J126" s="135"/>
      <c r="K126" s="134"/>
      <c r="L126" s="225" t="s">
        <v>108</v>
      </c>
      <c r="M126" s="179">
        <v>2.9999999999999997E-4</v>
      </c>
      <c r="N126" s="180">
        <v>184.59</v>
      </c>
      <c r="O126" s="142">
        <f>ROUND(N126*M126,2)</f>
        <v>0.06</v>
      </c>
    </row>
    <row r="127" spans="2:16" ht="20.25" customHeight="1" x14ac:dyDescent="0.2">
      <c r="B127" s="184" t="s">
        <v>99</v>
      </c>
      <c r="C127" s="131">
        <v>96159</v>
      </c>
      <c r="D127" s="132" t="s">
        <v>29</v>
      </c>
      <c r="E127" s="133" t="s">
        <v>160</v>
      </c>
      <c r="F127" s="135"/>
      <c r="G127" s="135"/>
      <c r="H127" s="134"/>
      <c r="I127" s="133" t="s">
        <v>111</v>
      </c>
      <c r="J127" s="135"/>
      <c r="K127" s="134"/>
      <c r="L127" s="225" t="s">
        <v>106</v>
      </c>
      <c r="M127" s="179">
        <v>3.3399999999999999E-2</v>
      </c>
      <c r="N127" s="180">
        <v>80.11</v>
      </c>
      <c r="O127" s="142">
        <f>ROUND(N127*M127,2)</f>
        <v>2.68</v>
      </c>
    </row>
    <row r="128" spans="2:16" x14ac:dyDescent="0.2">
      <c r="B128" s="130" t="s">
        <v>134</v>
      </c>
      <c r="C128" s="131">
        <v>88310</v>
      </c>
      <c r="D128" s="132" t="s">
        <v>29</v>
      </c>
      <c r="E128" s="133" t="s">
        <v>153</v>
      </c>
      <c r="F128" s="135"/>
      <c r="G128" s="135"/>
      <c r="H128" s="134"/>
      <c r="I128" s="133" t="s">
        <v>94</v>
      </c>
      <c r="J128" s="135"/>
      <c r="K128" s="134"/>
      <c r="L128" s="226" t="s">
        <v>74</v>
      </c>
      <c r="M128" s="179">
        <v>3.4000000000000002E-2</v>
      </c>
      <c r="N128" s="180">
        <v>24.74</v>
      </c>
      <c r="O128" s="142">
        <f>ROUND(N128*M128,2)</f>
        <v>0.84</v>
      </c>
    </row>
    <row r="129" spans="2:17" x14ac:dyDescent="0.2">
      <c r="B129" s="130" t="s">
        <v>134</v>
      </c>
      <c r="C129" s="131">
        <v>88316</v>
      </c>
      <c r="D129" s="132" t="s">
        <v>29</v>
      </c>
      <c r="E129" s="133" t="s">
        <v>73</v>
      </c>
      <c r="F129" s="135"/>
      <c r="G129" s="135"/>
      <c r="H129" s="134"/>
      <c r="I129" s="133" t="s">
        <v>94</v>
      </c>
      <c r="J129" s="135"/>
      <c r="K129" s="134"/>
      <c r="L129" s="226" t="s">
        <v>74</v>
      </c>
      <c r="M129" s="179">
        <v>1.4E-2</v>
      </c>
      <c r="N129" s="180">
        <v>18.8</v>
      </c>
      <c r="O129" s="142">
        <f>ROUND(N129*M129,2)</f>
        <v>0.26</v>
      </c>
    </row>
    <row r="130" spans="2:17" x14ac:dyDescent="0.2">
      <c r="B130" s="143" t="s">
        <v>76</v>
      </c>
      <c r="C130" s="227">
        <v>5318</v>
      </c>
      <c r="D130" s="145" t="s">
        <v>29</v>
      </c>
      <c r="E130" s="149" t="s">
        <v>161</v>
      </c>
      <c r="F130" s="151"/>
      <c r="G130" s="151"/>
      <c r="H130" s="150"/>
      <c r="I130" s="149" t="s">
        <v>79</v>
      </c>
      <c r="J130" s="151"/>
      <c r="K130" s="150"/>
      <c r="L130" s="152" t="s">
        <v>155</v>
      </c>
      <c r="M130" s="229">
        <v>2E-3</v>
      </c>
      <c r="N130" s="230">
        <v>18.8</v>
      </c>
      <c r="O130" s="142">
        <f>ROUND(N130*M130,2)+0.01</f>
        <v>0.05</v>
      </c>
    </row>
    <row r="131" spans="2:17" ht="19.5" customHeight="1" x14ac:dyDescent="0.2">
      <c r="B131" s="143" t="s">
        <v>76</v>
      </c>
      <c r="C131" s="227">
        <v>44478</v>
      </c>
      <c r="D131" s="145" t="s">
        <v>29</v>
      </c>
      <c r="E131" s="233" t="s">
        <v>162</v>
      </c>
      <c r="F131" s="235"/>
      <c r="G131" s="235"/>
      <c r="H131" s="234"/>
      <c r="I131" s="149" t="s">
        <v>79</v>
      </c>
      <c r="J131" s="151"/>
      <c r="K131" s="150"/>
      <c r="L131" s="228" t="s">
        <v>85</v>
      </c>
      <c r="M131" s="229">
        <v>1.0999999999999999E-2</v>
      </c>
      <c r="N131" s="230">
        <v>15.72</v>
      </c>
      <c r="O131" s="142">
        <f>ROUND(N131*M131,2)</f>
        <v>0.17</v>
      </c>
    </row>
    <row r="132" spans="2:17" ht="19.5" customHeight="1" x14ac:dyDescent="0.2">
      <c r="B132" s="143" t="s">
        <v>76</v>
      </c>
      <c r="C132" s="227">
        <v>44477</v>
      </c>
      <c r="D132" s="145" t="s">
        <v>29</v>
      </c>
      <c r="E132" s="233" t="s">
        <v>163</v>
      </c>
      <c r="F132" s="235"/>
      <c r="G132" s="235"/>
      <c r="H132" s="234"/>
      <c r="I132" s="149" t="s">
        <v>79</v>
      </c>
      <c r="J132" s="151"/>
      <c r="K132" s="150"/>
      <c r="L132" s="228" t="s">
        <v>85</v>
      </c>
      <c r="M132" s="229">
        <v>2.5000000000000001E-2</v>
      </c>
      <c r="N132" s="230">
        <v>15.72</v>
      </c>
      <c r="O132" s="142">
        <f>ROUND(N132*M132,2)</f>
        <v>0.39</v>
      </c>
    </row>
    <row r="133" spans="2:17" ht="23.25" customHeight="1" x14ac:dyDescent="0.2">
      <c r="B133" s="143" t="s">
        <v>76</v>
      </c>
      <c r="C133" s="248">
        <v>7343</v>
      </c>
      <c r="D133" s="145" t="s">
        <v>29</v>
      </c>
      <c r="E133" s="233" t="s">
        <v>164</v>
      </c>
      <c r="F133" s="235"/>
      <c r="G133" s="235"/>
      <c r="H133" s="234"/>
      <c r="I133" s="149" t="s">
        <v>79</v>
      </c>
      <c r="J133" s="151"/>
      <c r="K133" s="150"/>
      <c r="L133" s="152" t="s">
        <v>155</v>
      </c>
      <c r="M133" s="229">
        <v>4.2999999999999997E-2</v>
      </c>
      <c r="N133" s="230">
        <v>11.94</v>
      </c>
      <c r="O133" s="142">
        <f>ROUND(N133*M133,2)</f>
        <v>0.51</v>
      </c>
    </row>
    <row r="134" spans="2:17" x14ac:dyDescent="0.2">
      <c r="B134" s="155"/>
      <c r="C134" s="156"/>
      <c r="D134" s="156"/>
      <c r="E134" s="157"/>
      <c r="F134" s="157"/>
      <c r="G134" s="157"/>
      <c r="H134" s="157"/>
      <c r="I134" s="158" t="s">
        <v>86</v>
      </c>
      <c r="J134" s="158"/>
      <c r="K134" s="159">
        <v>1.32</v>
      </c>
      <c r="L134" s="160" t="s">
        <v>87</v>
      </c>
      <c r="M134" s="159">
        <v>0</v>
      </c>
      <c r="N134" s="160" t="s">
        <v>88</v>
      </c>
      <c r="O134" s="162">
        <f>O125</f>
        <v>4.9599999999999991</v>
      </c>
    </row>
    <row r="135" spans="2:17" x14ac:dyDescent="0.2">
      <c r="B135" s="163"/>
      <c r="C135" s="164"/>
      <c r="D135" s="164"/>
      <c r="E135" s="165"/>
      <c r="F135" s="165"/>
      <c r="G135" s="165"/>
      <c r="H135" s="165"/>
      <c r="I135" s="166" t="s">
        <v>89</v>
      </c>
      <c r="J135" s="166"/>
      <c r="K135" s="167">
        <f>0.2337*O125</f>
        <v>1.1591519999999997</v>
      </c>
      <c r="L135" s="164"/>
      <c r="M135" s="164"/>
      <c r="N135" s="168" t="s">
        <v>90</v>
      </c>
      <c r="O135" s="170">
        <f>K135+O125</f>
        <v>6.1191519999999988</v>
      </c>
    </row>
    <row r="136" spans="2:17" x14ac:dyDescent="0.2">
      <c r="B136" s="171"/>
      <c r="C136" s="172"/>
      <c r="D136" s="172"/>
      <c r="E136" s="173"/>
      <c r="F136" s="173"/>
      <c r="G136" s="173"/>
      <c r="H136" s="173"/>
      <c r="I136" s="173"/>
      <c r="J136" s="173"/>
      <c r="K136" s="172"/>
      <c r="L136" s="174" t="s">
        <v>91</v>
      </c>
      <c r="M136" s="205">
        <v>1960</v>
      </c>
      <c r="N136" s="174" t="s">
        <v>92</v>
      </c>
      <c r="O136" s="176">
        <v>11995.2</v>
      </c>
      <c r="P136" s="249">
        <v>11969.36</v>
      </c>
    </row>
    <row r="137" spans="2:17" ht="12.75" customHeight="1" x14ac:dyDescent="0.2">
      <c r="C137" s="250"/>
      <c r="D137" s="250"/>
      <c r="E137" s="250"/>
      <c r="G137" s="251"/>
      <c r="N137" s="252" t="s">
        <v>61</v>
      </c>
      <c r="O137" s="253">
        <f>Q137</f>
        <v>635677.28599439992</v>
      </c>
      <c r="Q137" s="254">
        <f>P125+P115+P102+P93+P80+P67+P59+P50+P38+P30+P20+P9</f>
        <v>635677.28599439992</v>
      </c>
    </row>
    <row r="138" spans="2:17" x14ac:dyDescent="0.2">
      <c r="C138" s="255"/>
      <c r="D138" s="255"/>
      <c r="E138" s="255"/>
      <c r="G138" s="256"/>
      <c r="N138" s="257" t="s">
        <v>62</v>
      </c>
      <c r="O138" s="258">
        <f>Q138</f>
        <v>148497.20179460023</v>
      </c>
      <c r="Q138" s="254">
        <f>Q139-Q137</f>
        <v>148497.20179460023</v>
      </c>
    </row>
    <row r="139" spans="2:17" x14ac:dyDescent="0.2">
      <c r="C139" s="255"/>
      <c r="D139" s="255"/>
      <c r="E139" s="255"/>
      <c r="G139" s="256"/>
      <c r="N139" s="257" t="s">
        <v>63</v>
      </c>
      <c r="O139" s="258">
        <f>Q139</f>
        <v>784174.48778900015</v>
      </c>
      <c r="Q139" s="254">
        <f>O136+O123+O112+O98+O91+O78+O64+O57+O48+O36+O27+O17</f>
        <v>784174.48778900015</v>
      </c>
    </row>
    <row r="142" spans="2:17" x14ac:dyDescent="0.2">
      <c r="P142" s="85">
        <v>784174.49</v>
      </c>
    </row>
    <row r="144" spans="2:17" x14ac:dyDescent="0.2">
      <c r="P144" s="85">
        <f>P142-Q139</f>
        <v>2.2109998390078545E-3</v>
      </c>
    </row>
  </sheetData>
  <mergeCells count="276">
    <mergeCell ref="E135:H135"/>
    <mergeCell ref="I135:J135"/>
    <mergeCell ref="E136:H136"/>
    <mergeCell ref="I136:J136"/>
    <mergeCell ref="E132:H132"/>
    <mergeCell ref="I132:K132"/>
    <mergeCell ref="E133:H133"/>
    <mergeCell ref="I133:K133"/>
    <mergeCell ref="E134:H134"/>
    <mergeCell ref="I134:J134"/>
    <mergeCell ref="E129:H129"/>
    <mergeCell ref="I129:K129"/>
    <mergeCell ref="E130:H130"/>
    <mergeCell ref="I130:K130"/>
    <mergeCell ref="E131:H131"/>
    <mergeCell ref="I131:K131"/>
    <mergeCell ref="E126:H126"/>
    <mergeCell ref="I126:K126"/>
    <mergeCell ref="E127:H127"/>
    <mergeCell ref="I127:K127"/>
    <mergeCell ref="E128:H128"/>
    <mergeCell ref="I128:K128"/>
    <mergeCell ref="E123:H123"/>
    <mergeCell ref="J123:K123"/>
    <mergeCell ref="E124:H124"/>
    <mergeCell ref="I124:K124"/>
    <mergeCell ref="E125:H125"/>
    <mergeCell ref="I125:K125"/>
    <mergeCell ref="E120:H120"/>
    <mergeCell ref="I120:K120"/>
    <mergeCell ref="E121:H121"/>
    <mergeCell ref="J121:K121"/>
    <mergeCell ref="E122:H122"/>
    <mergeCell ref="J122:K122"/>
    <mergeCell ref="E117:H117"/>
    <mergeCell ref="I117:K117"/>
    <mergeCell ref="E118:H118"/>
    <mergeCell ref="I118:K118"/>
    <mergeCell ref="E119:H119"/>
    <mergeCell ref="I119:K119"/>
    <mergeCell ref="E114:H114"/>
    <mergeCell ref="I114:K114"/>
    <mergeCell ref="E115:H115"/>
    <mergeCell ref="I115:K115"/>
    <mergeCell ref="E116:H116"/>
    <mergeCell ref="I116:K116"/>
    <mergeCell ref="E111:H111"/>
    <mergeCell ref="J111:K111"/>
    <mergeCell ref="E112:H112"/>
    <mergeCell ref="J112:K112"/>
    <mergeCell ref="E113:H113"/>
    <mergeCell ref="J113:L113"/>
    <mergeCell ref="E108:H108"/>
    <mergeCell ref="I108:K108"/>
    <mergeCell ref="E109:H109"/>
    <mergeCell ref="I109:K109"/>
    <mergeCell ref="E110:H110"/>
    <mergeCell ref="J110:K110"/>
    <mergeCell ref="E105:H105"/>
    <mergeCell ref="I105:K105"/>
    <mergeCell ref="E106:H106"/>
    <mergeCell ref="I106:K106"/>
    <mergeCell ref="E107:H107"/>
    <mergeCell ref="I107:K107"/>
    <mergeCell ref="E102:H102"/>
    <mergeCell ref="I102:K102"/>
    <mergeCell ref="E103:H103"/>
    <mergeCell ref="I103:K103"/>
    <mergeCell ref="E104:H104"/>
    <mergeCell ref="I104:K104"/>
    <mergeCell ref="E99:H99"/>
    <mergeCell ref="J99:L99"/>
    <mergeCell ref="E100:H100"/>
    <mergeCell ref="J100:L100"/>
    <mergeCell ref="E101:H101"/>
    <mergeCell ref="I101:K101"/>
    <mergeCell ref="E96:H96"/>
    <mergeCell ref="J96:K96"/>
    <mergeCell ref="E97:H97"/>
    <mergeCell ref="J97:K97"/>
    <mergeCell ref="E98:H98"/>
    <mergeCell ref="J98:K98"/>
    <mergeCell ref="E93:H93"/>
    <mergeCell ref="I93:K93"/>
    <mergeCell ref="E94:H94"/>
    <mergeCell ref="I94:K94"/>
    <mergeCell ref="E95:H95"/>
    <mergeCell ref="I95:K95"/>
    <mergeCell ref="E90:H90"/>
    <mergeCell ref="J90:K90"/>
    <mergeCell ref="E91:H91"/>
    <mergeCell ref="J91:K91"/>
    <mergeCell ref="E92:H92"/>
    <mergeCell ref="I92:K92"/>
    <mergeCell ref="E87:H87"/>
    <mergeCell ref="I87:K87"/>
    <mergeCell ref="E88:H88"/>
    <mergeCell ref="I88:K88"/>
    <mergeCell ref="E89:H89"/>
    <mergeCell ref="J89:K89"/>
    <mergeCell ref="E84:H84"/>
    <mergeCell ref="I84:K84"/>
    <mergeCell ref="E85:H85"/>
    <mergeCell ref="I85:K85"/>
    <mergeCell ref="E86:H86"/>
    <mergeCell ref="I86:K86"/>
    <mergeCell ref="E81:H81"/>
    <mergeCell ref="I81:K81"/>
    <mergeCell ref="E82:H82"/>
    <mergeCell ref="I82:K82"/>
    <mergeCell ref="E83:H83"/>
    <mergeCell ref="I83:K83"/>
    <mergeCell ref="L77:N77"/>
    <mergeCell ref="J78:K78"/>
    <mergeCell ref="E79:H79"/>
    <mergeCell ref="I79:K79"/>
    <mergeCell ref="E80:H80"/>
    <mergeCell ref="I80:K80"/>
    <mergeCell ref="B76:B78"/>
    <mergeCell ref="C76:C78"/>
    <mergeCell ref="D76:D78"/>
    <mergeCell ref="E76:H78"/>
    <mergeCell ref="J76:K76"/>
    <mergeCell ref="J77:K77"/>
    <mergeCell ref="E73:H73"/>
    <mergeCell ref="I73:K73"/>
    <mergeCell ref="E74:H74"/>
    <mergeCell ref="I74:K74"/>
    <mergeCell ref="E75:H75"/>
    <mergeCell ref="I75:K75"/>
    <mergeCell ref="E70:H70"/>
    <mergeCell ref="I70:K70"/>
    <mergeCell ref="E71:H71"/>
    <mergeCell ref="I71:K71"/>
    <mergeCell ref="E72:H72"/>
    <mergeCell ref="I72:K72"/>
    <mergeCell ref="E67:H67"/>
    <mergeCell ref="I67:K67"/>
    <mergeCell ref="E68:H68"/>
    <mergeCell ref="I68:K68"/>
    <mergeCell ref="E69:H69"/>
    <mergeCell ref="I69:K69"/>
    <mergeCell ref="L63:N63"/>
    <mergeCell ref="J64:K64"/>
    <mergeCell ref="E65:H65"/>
    <mergeCell ref="J65:L65"/>
    <mergeCell ref="E66:H66"/>
    <mergeCell ref="I66:K66"/>
    <mergeCell ref="E60:H60"/>
    <mergeCell ref="I60:K60"/>
    <mergeCell ref="E61:H61"/>
    <mergeCell ref="I61:K61"/>
    <mergeCell ref="B62:B64"/>
    <mergeCell ref="C62:C64"/>
    <mergeCell ref="D62:D64"/>
    <mergeCell ref="E62:H64"/>
    <mergeCell ref="J62:K62"/>
    <mergeCell ref="J63:K63"/>
    <mergeCell ref="L56:N56"/>
    <mergeCell ref="J57:K57"/>
    <mergeCell ref="E58:H58"/>
    <mergeCell ref="I58:K58"/>
    <mergeCell ref="E59:H59"/>
    <mergeCell ref="I59:K59"/>
    <mergeCell ref="B55:B57"/>
    <mergeCell ref="C55:C57"/>
    <mergeCell ref="D55:D57"/>
    <mergeCell ref="E55:H57"/>
    <mergeCell ref="J55:K55"/>
    <mergeCell ref="J56:K56"/>
    <mergeCell ref="E52:H52"/>
    <mergeCell ref="I52:K52"/>
    <mergeCell ref="E53:H53"/>
    <mergeCell ref="I53:K53"/>
    <mergeCell ref="E54:H54"/>
    <mergeCell ref="I54:K54"/>
    <mergeCell ref="E49:H49"/>
    <mergeCell ref="I49:K49"/>
    <mergeCell ref="E50:H50"/>
    <mergeCell ref="I50:K50"/>
    <mergeCell ref="E51:H51"/>
    <mergeCell ref="I51:K51"/>
    <mergeCell ref="E46:H46"/>
    <mergeCell ref="I46:J46"/>
    <mergeCell ref="E47:H47"/>
    <mergeCell ref="I47:J47"/>
    <mergeCell ref="E48:H48"/>
    <mergeCell ref="I48:J48"/>
    <mergeCell ref="E43:H43"/>
    <mergeCell ref="I43:K43"/>
    <mergeCell ref="E44:H44"/>
    <mergeCell ref="I44:K44"/>
    <mergeCell ref="E45:H45"/>
    <mergeCell ref="I45:K45"/>
    <mergeCell ref="E40:H40"/>
    <mergeCell ref="I40:K40"/>
    <mergeCell ref="E41:H41"/>
    <mergeCell ref="I41:K41"/>
    <mergeCell ref="E42:H42"/>
    <mergeCell ref="I42:K42"/>
    <mergeCell ref="E37:H37"/>
    <mergeCell ref="I37:K37"/>
    <mergeCell ref="E38:H38"/>
    <mergeCell ref="I38:K38"/>
    <mergeCell ref="E39:H39"/>
    <mergeCell ref="I39:K39"/>
    <mergeCell ref="E34:H34"/>
    <mergeCell ref="I34:J34"/>
    <mergeCell ref="E35:H35"/>
    <mergeCell ref="I35:J35"/>
    <mergeCell ref="E36:H36"/>
    <mergeCell ref="I36:J36"/>
    <mergeCell ref="E31:H31"/>
    <mergeCell ref="I31:K31"/>
    <mergeCell ref="E32:H32"/>
    <mergeCell ref="I32:K32"/>
    <mergeCell ref="E33:H33"/>
    <mergeCell ref="I33:K33"/>
    <mergeCell ref="E28:H28"/>
    <mergeCell ref="J28:L28"/>
    <mergeCell ref="E29:H29"/>
    <mergeCell ref="I29:K29"/>
    <mergeCell ref="E30:H30"/>
    <mergeCell ref="I30:K30"/>
    <mergeCell ref="E25:H25"/>
    <mergeCell ref="I25:J25"/>
    <mergeCell ref="E26:H26"/>
    <mergeCell ref="I26:J26"/>
    <mergeCell ref="L26:N26"/>
    <mergeCell ref="E27:H27"/>
    <mergeCell ref="I27:J27"/>
    <mergeCell ref="E22:H22"/>
    <mergeCell ref="I22:K22"/>
    <mergeCell ref="E23:H23"/>
    <mergeCell ref="I23:K23"/>
    <mergeCell ref="E24:H24"/>
    <mergeCell ref="I24:K24"/>
    <mergeCell ref="E19:H19"/>
    <mergeCell ref="I19:K19"/>
    <mergeCell ref="E20:H20"/>
    <mergeCell ref="I20:K20"/>
    <mergeCell ref="E21:H21"/>
    <mergeCell ref="I21:K21"/>
    <mergeCell ref="E16:H16"/>
    <mergeCell ref="I16:J16"/>
    <mergeCell ref="L16:N16"/>
    <mergeCell ref="E17:H17"/>
    <mergeCell ref="I17:J17"/>
    <mergeCell ref="E18:H18"/>
    <mergeCell ref="J18:L18"/>
    <mergeCell ref="E13:H13"/>
    <mergeCell ref="I13:K13"/>
    <mergeCell ref="E14:H14"/>
    <mergeCell ref="I14:K14"/>
    <mergeCell ref="E15:H15"/>
    <mergeCell ref="I15:J15"/>
    <mergeCell ref="E10:H10"/>
    <mergeCell ref="I10:K10"/>
    <mergeCell ref="E11:H11"/>
    <mergeCell ref="I11:K11"/>
    <mergeCell ref="E12:H12"/>
    <mergeCell ref="I12:K12"/>
    <mergeCell ref="E7:H7"/>
    <mergeCell ref="J7:L7"/>
    <mergeCell ref="E8:H8"/>
    <mergeCell ref="I8:K8"/>
    <mergeCell ref="E9:H9"/>
    <mergeCell ref="I9:K9"/>
    <mergeCell ref="B2:G2"/>
    <mergeCell ref="H2:I2"/>
    <mergeCell ref="J2:K2"/>
    <mergeCell ref="L2:O2"/>
    <mergeCell ref="B3:G3"/>
    <mergeCell ref="H3:I3"/>
    <mergeCell ref="J3:K3"/>
    <mergeCell ref="L3:O5"/>
  </mergeCells>
  <pageMargins left="0.511811024" right="0.511811024" top="0.78740157499999996" bottom="0.78740157499999996" header="0.31496062000000002" footer="0.31496062000000002"/>
  <pageSetup paperSize="9" scale="7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8"/>
  <sheetViews>
    <sheetView topLeftCell="A13" workbookViewId="0">
      <selection activeCell="G8" sqref="G8"/>
    </sheetView>
  </sheetViews>
  <sheetFormatPr defaultColWidth="9.33203125" defaultRowHeight="12.75" x14ac:dyDescent="0.2"/>
  <cols>
    <col min="2" max="2" width="30.83203125" customWidth="1"/>
    <col min="3" max="3" width="77.33203125" customWidth="1"/>
    <col min="4" max="4" width="30.83203125" customWidth="1"/>
    <col min="5" max="5" width="20.83203125" customWidth="1"/>
    <col min="6" max="6" width="21.5" customWidth="1"/>
  </cols>
  <sheetData>
    <row r="3" spans="2:6" ht="15" customHeight="1" x14ac:dyDescent="0.2">
      <c r="B3" s="259"/>
      <c r="C3" s="260" t="s">
        <v>0</v>
      </c>
      <c r="D3" s="261" t="s">
        <v>1</v>
      </c>
      <c r="E3" s="261" t="s">
        <v>2</v>
      </c>
      <c r="F3" s="261" t="s">
        <v>165</v>
      </c>
    </row>
    <row r="4" spans="2:6" ht="15.75" customHeight="1" x14ac:dyDescent="0.2">
      <c r="B4" s="262"/>
      <c r="C4" s="263" t="s">
        <v>4</v>
      </c>
      <c r="D4" s="264" t="s">
        <v>166</v>
      </c>
      <c r="E4" s="265">
        <v>0.23369999999999999</v>
      </c>
      <c r="F4" s="267" t="s">
        <v>167</v>
      </c>
    </row>
    <row r="5" spans="2:6" x14ac:dyDescent="0.2">
      <c r="B5" s="262"/>
      <c r="C5" s="262"/>
      <c r="D5" s="264" t="s">
        <v>168</v>
      </c>
      <c r="E5" s="268"/>
      <c r="F5" s="267"/>
    </row>
    <row r="6" spans="2:6" x14ac:dyDescent="0.2">
      <c r="B6" s="262"/>
      <c r="C6" s="262"/>
      <c r="D6" s="268"/>
      <c r="E6" s="268"/>
      <c r="F6" s="267"/>
    </row>
    <row r="7" spans="2:6" x14ac:dyDescent="0.2">
      <c r="B7" s="262"/>
      <c r="C7" s="262"/>
      <c r="D7" s="268"/>
      <c r="E7" s="268"/>
      <c r="F7" s="267"/>
    </row>
    <row r="8" spans="2:6" ht="12" customHeight="1" x14ac:dyDescent="0.2">
      <c r="B8" s="269"/>
      <c r="C8" s="269"/>
      <c r="D8" s="270"/>
      <c r="E8" s="270"/>
      <c r="F8" s="267"/>
    </row>
    <row r="9" spans="2:6" hidden="1" x14ac:dyDescent="0.2">
      <c r="B9" s="271"/>
      <c r="C9" s="272"/>
      <c r="D9" s="164"/>
      <c r="E9" s="164"/>
      <c r="F9" s="267"/>
    </row>
    <row r="10" spans="2:6" ht="24" customHeight="1" x14ac:dyDescent="0.2">
      <c r="B10" s="273" t="s">
        <v>169</v>
      </c>
      <c r="C10" s="274"/>
      <c r="D10" s="274"/>
      <c r="E10" s="274"/>
      <c r="F10" s="266"/>
    </row>
    <row r="11" spans="2:6" ht="15" customHeight="1" x14ac:dyDescent="0.2">
      <c r="B11" s="275" t="s">
        <v>8</v>
      </c>
      <c r="C11" s="276" t="s">
        <v>11</v>
      </c>
      <c r="D11" s="277" t="s">
        <v>170</v>
      </c>
      <c r="E11" s="278" t="s">
        <v>171</v>
      </c>
      <c r="F11" s="277" t="s">
        <v>172</v>
      </c>
    </row>
    <row r="12" spans="2:6" x14ac:dyDescent="0.2">
      <c r="B12" s="279">
        <v>1</v>
      </c>
      <c r="C12" s="280" t="s">
        <v>18</v>
      </c>
      <c r="D12" s="281">
        <v>1</v>
      </c>
      <c r="E12" s="282">
        <v>1</v>
      </c>
      <c r="F12" s="283"/>
    </row>
    <row r="13" spans="2:6" x14ac:dyDescent="0.2">
      <c r="B13" s="284"/>
      <c r="C13" s="285"/>
      <c r="D13" s="286">
        <f>PLANILHA!L5</f>
        <v>1298.52</v>
      </c>
      <c r="E13" s="287">
        <f>D13*E12</f>
        <v>1298.52</v>
      </c>
      <c r="F13" s="288"/>
    </row>
    <row r="14" spans="2:6" x14ac:dyDescent="0.2">
      <c r="B14" s="289">
        <v>2</v>
      </c>
      <c r="C14" s="290" t="s">
        <v>23</v>
      </c>
      <c r="D14" s="291">
        <v>1</v>
      </c>
      <c r="E14" s="292">
        <v>0.5</v>
      </c>
      <c r="F14" s="293">
        <v>0.5</v>
      </c>
    </row>
    <row r="15" spans="2:6" x14ac:dyDescent="0.2">
      <c r="B15" s="284"/>
      <c r="C15" s="285"/>
      <c r="D15" s="286">
        <f>PLANILHA!L7</f>
        <v>10244.607789</v>
      </c>
      <c r="E15" s="294">
        <f>D15*E14</f>
        <v>5122.3038944999998</v>
      </c>
      <c r="F15" s="295">
        <f>D15*F14</f>
        <v>5122.3038944999998</v>
      </c>
    </row>
    <row r="16" spans="2:6" x14ac:dyDescent="0.2">
      <c r="B16" s="289">
        <v>3</v>
      </c>
      <c r="C16" s="290" t="s">
        <v>27</v>
      </c>
      <c r="D16" s="291">
        <v>1</v>
      </c>
      <c r="E16" s="296">
        <v>1</v>
      </c>
      <c r="F16" s="297"/>
    </row>
    <row r="17" spans="2:6" x14ac:dyDescent="0.2">
      <c r="B17" s="284"/>
      <c r="C17" s="285"/>
      <c r="D17" s="286">
        <f>PLANILHA!L9</f>
        <v>18740.829999999998</v>
      </c>
      <c r="E17" s="287">
        <f>D17*E16</f>
        <v>18740.829999999998</v>
      </c>
      <c r="F17" s="288"/>
    </row>
    <row r="18" spans="2:6" x14ac:dyDescent="0.2">
      <c r="B18" s="289">
        <v>4</v>
      </c>
      <c r="C18" s="290" t="s">
        <v>39</v>
      </c>
      <c r="D18" s="291">
        <v>1</v>
      </c>
      <c r="E18" s="292">
        <v>0.5</v>
      </c>
      <c r="F18" s="293">
        <v>0.5</v>
      </c>
    </row>
    <row r="19" spans="2:6" x14ac:dyDescent="0.2">
      <c r="B19" s="284"/>
      <c r="C19" s="285"/>
      <c r="D19" s="286">
        <f>PLANILHA!L14</f>
        <v>721865.77</v>
      </c>
      <c r="E19" s="294">
        <f>E18*D19</f>
        <v>360932.88500000001</v>
      </c>
      <c r="F19" s="295">
        <f>F18*D19</f>
        <v>360932.88500000001</v>
      </c>
    </row>
    <row r="20" spans="2:6" x14ac:dyDescent="0.2">
      <c r="B20" s="289">
        <v>5</v>
      </c>
      <c r="C20" s="290" t="s">
        <v>48</v>
      </c>
      <c r="D20" s="291">
        <v>1</v>
      </c>
      <c r="E20" s="298"/>
      <c r="F20" s="299">
        <v>1</v>
      </c>
    </row>
    <row r="21" spans="2:6" x14ac:dyDescent="0.2">
      <c r="B21" s="300"/>
      <c r="C21" s="301"/>
      <c r="D21" s="302">
        <f>PLANILHA!L18</f>
        <v>32024.760000000002</v>
      </c>
      <c r="E21" s="303"/>
      <c r="F21" s="304">
        <f>D21*F20</f>
        <v>32024.760000000002</v>
      </c>
    </row>
    <row r="22" spans="2:6" x14ac:dyDescent="0.2">
      <c r="B22" s="305" t="s">
        <v>173</v>
      </c>
      <c r="C22" s="306"/>
      <c r="D22" s="306"/>
      <c r="E22" s="307">
        <f>E23/(D13+D15+D17+D19+D21)</f>
        <v>0.49235794444563413</v>
      </c>
      <c r="F22" s="307">
        <f>F23/(D13+D15+D17+D19+D21)</f>
        <v>0.50764205555436592</v>
      </c>
    </row>
    <row r="23" spans="2:6" x14ac:dyDescent="0.2">
      <c r="B23" s="305" t="s">
        <v>174</v>
      </c>
      <c r="C23" s="306"/>
      <c r="D23" s="306"/>
      <c r="E23" s="308">
        <f>E19+E17+E15+E13</f>
        <v>386094.53889450006</v>
      </c>
      <c r="F23" s="309">
        <f>F21+F19+F15</f>
        <v>398079.94889450003</v>
      </c>
    </row>
    <row r="24" spans="2:6" x14ac:dyDescent="0.2">
      <c r="B24" s="305" t="s">
        <v>175</v>
      </c>
      <c r="C24" s="306"/>
      <c r="D24" s="306"/>
      <c r="E24" s="310">
        <f>E22</f>
        <v>0.49235794444563413</v>
      </c>
      <c r="F24" s="311">
        <f>E24+F22</f>
        <v>1</v>
      </c>
    </row>
    <row r="25" spans="2:6" x14ac:dyDescent="0.2">
      <c r="B25" s="305" t="s">
        <v>176</v>
      </c>
      <c r="C25" s="306"/>
      <c r="D25" s="306"/>
      <c r="E25" s="312">
        <f>E23</f>
        <v>386094.53889450006</v>
      </c>
      <c r="F25" s="313">
        <f>E25+F23</f>
        <v>784174.48778900015</v>
      </c>
    </row>
    <row r="28" spans="2:6" x14ac:dyDescent="0.2">
      <c r="D28" s="314"/>
    </row>
  </sheetData>
  <mergeCells count="2">
    <mergeCell ref="F4:F10"/>
    <mergeCell ref="B10:E10"/>
  </mergeCells>
  <pageMargins left="0.511811024" right="0.511811024" top="0.78740157499999996" bottom="0.78740157499999996" header="0.31496062000000002" footer="0.31496062000000002"/>
  <pageSetup paperSize="9" scale="8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opLeftCell="A7" workbookViewId="0">
      <selection activeCell="L23" sqref="L23"/>
    </sheetView>
  </sheetViews>
  <sheetFormatPr defaultColWidth="9.33203125" defaultRowHeight="12.75" x14ac:dyDescent="0.2"/>
  <cols>
    <col min="2" max="3" width="7.1640625" customWidth="1"/>
    <col min="4" max="4" width="15.6640625" customWidth="1"/>
    <col min="5" max="5" width="18.33203125" customWidth="1"/>
    <col min="7" max="7" width="7.1640625" customWidth="1"/>
    <col min="8" max="8" width="7.33203125" customWidth="1"/>
    <col min="9" max="9" width="10.5" customWidth="1"/>
    <col min="10" max="10" width="8.33203125" customWidth="1"/>
  </cols>
  <sheetData>
    <row r="2" spans="2:10" x14ac:dyDescent="0.2">
      <c r="B2" s="316" t="s">
        <v>177</v>
      </c>
      <c r="C2" s="318"/>
      <c r="D2" s="318"/>
      <c r="E2" s="317"/>
      <c r="F2" s="316" t="s">
        <v>178</v>
      </c>
      <c r="G2" s="318"/>
      <c r="H2" s="318"/>
      <c r="I2" s="318"/>
      <c r="J2" s="317"/>
    </row>
    <row r="3" spans="2:10" x14ac:dyDescent="0.2">
      <c r="B3" s="319" t="s">
        <v>179</v>
      </c>
      <c r="C3" s="321"/>
      <c r="D3" s="321"/>
      <c r="E3" s="320"/>
      <c r="F3" s="319" t="s">
        <v>180</v>
      </c>
      <c r="G3" s="321"/>
      <c r="H3" s="321"/>
      <c r="I3" s="321"/>
      <c r="J3" s="320"/>
    </row>
    <row r="4" spans="2:10" x14ac:dyDescent="0.2">
      <c r="B4" s="322" t="s">
        <v>181</v>
      </c>
      <c r="C4" s="323"/>
      <c r="D4" s="322" t="s">
        <v>182</v>
      </c>
      <c r="E4" s="323"/>
      <c r="F4" s="322" t="s">
        <v>183</v>
      </c>
      <c r="G4" s="315"/>
      <c r="H4" s="315"/>
      <c r="I4" s="315"/>
      <c r="J4" s="323"/>
    </row>
    <row r="5" spans="2:10" ht="20.25" customHeight="1" x14ac:dyDescent="0.2">
      <c r="B5" s="324"/>
      <c r="C5" s="325"/>
      <c r="D5" s="326" t="s">
        <v>184</v>
      </c>
      <c r="E5" s="327"/>
      <c r="F5" s="326" t="s">
        <v>179</v>
      </c>
      <c r="G5" s="328"/>
      <c r="H5" s="328"/>
      <c r="I5" s="328"/>
      <c r="J5" s="327"/>
    </row>
    <row r="6" spans="2:10" x14ac:dyDescent="0.2">
      <c r="B6" s="329" t="s">
        <v>185</v>
      </c>
      <c r="C6" s="329"/>
      <c r="D6" s="329"/>
      <c r="E6" s="329"/>
      <c r="F6" s="329"/>
      <c r="G6" s="329"/>
    </row>
    <row r="7" spans="2:10" ht="16.5" customHeight="1" x14ac:dyDescent="0.2">
      <c r="B7" s="330" t="s">
        <v>186</v>
      </c>
      <c r="C7" s="330"/>
      <c r="D7" s="330"/>
      <c r="E7" s="330"/>
      <c r="F7" s="330"/>
      <c r="G7" s="330"/>
      <c r="H7" s="330"/>
      <c r="I7" s="330"/>
      <c r="J7" s="330"/>
    </row>
    <row r="8" spans="2:10" x14ac:dyDescent="0.2">
      <c r="B8" s="331" t="s">
        <v>187</v>
      </c>
    </row>
    <row r="9" spans="2:10" x14ac:dyDescent="0.2">
      <c r="B9" s="332" t="s">
        <v>188</v>
      </c>
      <c r="C9" s="334"/>
      <c r="D9" s="334"/>
      <c r="E9" s="334"/>
      <c r="F9" s="333"/>
      <c r="G9" s="335" t="s">
        <v>189</v>
      </c>
      <c r="H9" s="336"/>
      <c r="I9" s="337" t="s">
        <v>190</v>
      </c>
      <c r="J9" s="338"/>
    </row>
    <row r="10" spans="2:10" x14ac:dyDescent="0.2">
      <c r="B10" s="340" t="s">
        <v>191</v>
      </c>
      <c r="C10" s="342"/>
      <c r="D10" s="342"/>
      <c r="E10" s="342"/>
      <c r="F10" s="341"/>
      <c r="G10" s="344" t="s">
        <v>192</v>
      </c>
      <c r="H10" s="345"/>
      <c r="I10" s="346">
        <v>3.7999999999999999E-2</v>
      </c>
      <c r="J10" s="347"/>
    </row>
    <row r="11" spans="2:10" x14ac:dyDescent="0.2">
      <c r="B11" s="340" t="s">
        <v>193</v>
      </c>
      <c r="C11" s="342"/>
      <c r="D11" s="342"/>
      <c r="E11" s="342"/>
      <c r="F11" s="341"/>
      <c r="G11" s="344" t="s">
        <v>194</v>
      </c>
      <c r="H11" s="345"/>
      <c r="I11" s="346">
        <v>3.2000000000000002E-3</v>
      </c>
      <c r="J11" s="347"/>
    </row>
    <row r="12" spans="2:10" x14ac:dyDescent="0.2">
      <c r="B12" s="340" t="s">
        <v>195</v>
      </c>
      <c r="C12" s="342"/>
      <c r="D12" s="342"/>
      <c r="E12" s="342"/>
      <c r="F12" s="341"/>
      <c r="G12" s="344" t="s">
        <v>196</v>
      </c>
      <c r="H12" s="345"/>
      <c r="I12" s="346">
        <v>5.0000000000000001E-3</v>
      </c>
      <c r="J12" s="347"/>
    </row>
    <row r="13" spans="2:10" x14ac:dyDescent="0.2">
      <c r="B13" s="340" t="s">
        <v>197</v>
      </c>
      <c r="C13" s="342"/>
      <c r="D13" s="342"/>
      <c r="E13" s="342"/>
      <c r="F13" s="341"/>
      <c r="G13" s="344" t="s">
        <v>198</v>
      </c>
      <c r="H13" s="345"/>
      <c r="I13" s="346">
        <v>1.0200000000000001E-2</v>
      </c>
      <c r="J13" s="347"/>
    </row>
    <row r="14" spans="2:10" x14ac:dyDescent="0.2">
      <c r="B14" s="340" t="s">
        <v>199</v>
      </c>
      <c r="C14" s="342"/>
      <c r="D14" s="342"/>
      <c r="E14" s="342"/>
      <c r="F14" s="341"/>
      <c r="G14" s="344" t="s">
        <v>155</v>
      </c>
      <c r="H14" s="345"/>
      <c r="I14" s="346">
        <v>6.6299999999999998E-2</v>
      </c>
      <c r="J14" s="347"/>
    </row>
    <row r="15" spans="2:10" x14ac:dyDescent="0.2">
      <c r="B15" s="339" t="s">
        <v>200</v>
      </c>
      <c r="C15" s="348"/>
      <c r="D15" s="340" t="s">
        <v>201</v>
      </c>
      <c r="E15" s="342"/>
      <c r="F15" s="341"/>
      <c r="G15" s="343" t="s">
        <v>202</v>
      </c>
      <c r="H15" s="353"/>
      <c r="I15" s="346">
        <v>6.4999999999999997E-3</v>
      </c>
      <c r="J15" s="347"/>
    </row>
    <row r="16" spans="2:10" x14ac:dyDescent="0.2">
      <c r="B16" s="351"/>
      <c r="C16" s="352"/>
      <c r="D16" s="340" t="s">
        <v>203</v>
      </c>
      <c r="E16" s="342"/>
      <c r="F16" s="341"/>
      <c r="G16" s="356"/>
      <c r="H16" s="357"/>
      <c r="I16" s="346">
        <v>0.03</v>
      </c>
      <c r="J16" s="347"/>
    </row>
    <row r="17" spans="1:11" x14ac:dyDescent="0.2">
      <c r="B17" s="351"/>
      <c r="C17" s="352"/>
      <c r="D17" s="340" t="s">
        <v>204</v>
      </c>
      <c r="E17" s="342"/>
      <c r="F17" s="341"/>
      <c r="G17" s="356"/>
      <c r="H17" s="357"/>
      <c r="I17" s="358">
        <v>0.05</v>
      </c>
      <c r="J17" s="359"/>
    </row>
    <row r="18" spans="1:11" x14ac:dyDescent="0.2">
      <c r="B18" s="349"/>
      <c r="C18" s="350"/>
      <c r="D18" s="340" t="s">
        <v>205</v>
      </c>
      <c r="E18" s="342"/>
      <c r="F18" s="341"/>
      <c r="G18" s="354"/>
      <c r="H18" s="355"/>
      <c r="I18" s="358">
        <v>0</v>
      </c>
      <c r="J18" s="359"/>
    </row>
    <row r="19" spans="1:11" x14ac:dyDescent="0.2">
      <c r="B19" s="342" t="s">
        <v>206</v>
      </c>
      <c r="C19" s="342"/>
      <c r="D19" s="342"/>
      <c r="E19" s="342"/>
      <c r="F19" s="342"/>
      <c r="G19" s="342"/>
      <c r="H19" s="341"/>
      <c r="I19" s="358">
        <v>0.23369999999999999</v>
      </c>
      <c r="J19" s="359"/>
    </row>
    <row r="20" spans="1:11" x14ac:dyDescent="0.2">
      <c r="B20" s="360" t="s">
        <v>207</v>
      </c>
      <c r="C20" s="362"/>
      <c r="D20" s="362"/>
      <c r="E20" s="362"/>
      <c r="F20" s="362"/>
      <c r="G20" s="362"/>
      <c r="H20" s="361"/>
      <c r="I20" s="358">
        <v>0.23369999999999999</v>
      </c>
      <c r="J20" s="359"/>
    </row>
    <row r="21" spans="1:11" x14ac:dyDescent="0.2">
      <c r="B21" s="363"/>
      <c r="C21" s="363"/>
      <c r="D21" s="363"/>
      <c r="E21" s="363"/>
      <c r="F21" s="363"/>
      <c r="G21" s="363"/>
      <c r="H21" s="363"/>
      <c r="I21" s="364"/>
      <c r="J21" s="364"/>
    </row>
    <row r="22" spans="1:11" x14ac:dyDescent="0.2">
      <c r="B22" s="363"/>
      <c r="C22" s="363"/>
      <c r="D22" s="363"/>
      <c r="E22" s="363"/>
      <c r="F22" s="363"/>
      <c r="G22" s="363"/>
      <c r="H22" s="363"/>
      <c r="I22" s="364"/>
      <c r="J22" s="364"/>
    </row>
    <row r="23" spans="1:11" x14ac:dyDescent="0.2">
      <c r="B23" s="365" t="s">
        <v>208</v>
      </c>
    </row>
    <row r="24" spans="1:11" x14ac:dyDescent="0.2">
      <c r="B24" s="365"/>
    </row>
    <row r="25" spans="1:11" x14ac:dyDescent="0.2">
      <c r="B25" s="365"/>
    </row>
    <row r="26" spans="1:11" ht="28.5" customHeight="1" x14ac:dyDescent="0.2">
      <c r="A26" s="366" t="s">
        <v>209</v>
      </c>
      <c r="B26" s="366"/>
      <c r="C26" s="366"/>
      <c r="D26" s="366"/>
      <c r="E26" s="366"/>
      <c r="F26" s="366"/>
      <c r="G26" s="366"/>
      <c r="H26" s="366"/>
      <c r="I26" s="366"/>
      <c r="J26" s="366"/>
      <c r="K26" s="366"/>
    </row>
    <row r="27" spans="1:11" x14ac:dyDescent="0.2">
      <c r="B27" s="365"/>
    </row>
    <row r="28" spans="1:11" ht="17.25" customHeight="1" x14ac:dyDescent="0.2">
      <c r="A28" s="367" t="s">
        <v>210</v>
      </c>
      <c r="B28" s="367"/>
      <c r="C28" s="367"/>
      <c r="D28" s="367"/>
      <c r="E28" s="367"/>
      <c r="F28" s="367"/>
      <c r="G28" s="367"/>
      <c r="H28" s="367"/>
      <c r="I28" s="367"/>
      <c r="J28" s="368">
        <v>1</v>
      </c>
    </row>
    <row r="29" spans="1:11" ht="17.25" customHeight="1" x14ac:dyDescent="0.2">
      <c r="A29" s="367" t="s">
        <v>211</v>
      </c>
      <c r="B29" s="367"/>
      <c r="C29" s="367"/>
      <c r="D29" s="367"/>
      <c r="E29" s="367"/>
      <c r="F29" s="367"/>
      <c r="G29" s="368">
        <v>0.05</v>
      </c>
    </row>
    <row r="30" spans="1:11" x14ac:dyDescent="0.2">
      <c r="B30" s="369"/>
      <c r="C30" s="370"/>
      <c r="D30" s="370"/>
    </row>
    <row r="31" spans="1:11" x14ac:dyDescent="0.2">
      <c r="B31" s="369"/>
      <c r="C31" s="370"/>
      <c r="D31" s="370"/>
    </row>
    <row r="32" spans="1:11" ht="22.5" customHeight="1" x14ac:dyDescent="0.2">
      <c r="A32" s="371" t="s">
        <v>212</v>
      </c>
      <c r="B32" s="371"/>
      <c r="C32" s="371"/>
      <c r="D32" s="371"/>
      <c r="E32" s="371"/>
      <c r="F32" s="371"/>
      <c r="G32" s="371"/>
      <c r="H32" s="371"/>
      <c r="I32" s="371"/>
      <c r="J32" s="371"/>
    </row>
    <row r="33" spans="2:9" x14ac:dyDescent="0.2">
      <c r="B33" s="372"/>
    </row>
    <row r="34" spans="2:9" x14ac:dyDescent="0.2">
      <c r="B34" s="366" t="s">
        <v>213</v>
      </c>
      <c r="C34" s="366"/>
      <c r="D34" s="366"/>
      <c r="E34" s="366"/>
      <c r="F34" s="366"/>
      <c r="G34" s="366"/>
      <c r="H34" s="366"/>
      <c r="I34" s="366"/>
    </row>
    <row r="35" spans="2:9" x14ac:dyDescent="0.2">
      <c r="B35" s="366" t="s">
        <v>214</v>
      </c>
      <c r="C35" s="366"/>
      <c r="D35" s="373" t="s">
        <v>215</v>
      </c>
      <c r="E35" s="373"/>
      <c r="F35" s="373"/>
      <c r="G35" s="374" t="s">
        <v>216</v>
      </c>
      <c r="H35" s="374"/>
      <c r="I35" s="375">
        <v>44847</v>
      </c>
    </row>
    <row r="36" spans="2:9" x14ac:dyDescent="0.2">
      <c r="B36" s="366" t="s">
        <v>217</v>
      </c>
      <c r="C36" s="366"/>
      <c r="D36" s="373" t="s">
        <v>218</v>
      </c>
      <c r="E36" s="373"/>
      <c r="F36" s="373"/>
      <c r="G36" s="165"/>
      <c r="H36" s="165"/>
      <c r="I36" s="164"/>
    </row>
    <row r="37" spans="2:9" x14ac:dyDescent="0.2">
      <c r="B37" s="366" t="s">
        <v>219</v>
      </c>
      <c r="C37" s="366"/>
      <c r="D37" s="376"/>
      <c r="E37" s="376"/>
      <c r="F37" s="376"/>
      <c r="G37" s="165"/>
      <c r="H37" s="165"/>
      <c r="I37" s="164"/>
    </row>
  </sheetData>
  <mergeCells count="60">
    <mergeCell ref="B37:C37"/>
    <mergeCell ref="D37:F37"/>
    <mergeCell ref="G37:H37"/>
    <mergeCell ref="B34:I34"/>
    <mergeCell ref="B35:C35"/>
    <mergeCell ref="D35:F35"/>
    <mergeCell ref="G35:H35"/>
    <mergeCell ref="B36:C36"/>
    <mergeCell ref="D36:F36"/>
    <mergeCell ref="G36:H36"/>
    <mergeCell ref="A26:K26"/>
    <mergeCell ref="A28:I28"/>
    <mergeCell ref="A29:F29"/>
    <mergeCell ref="C30:D30"/>
    <mergeCell ref="C31:D31"/>
    <mergeCell ref="A32:J32"/>
    <mergeCell ref="I17:J17"/>
    <mergeCell ref="D18:F18"/>
    <mergeCell ref="I18:J18"/>
    <mergeCell ref="B19:H19"/>
    <mergeCell ref="I19:J19"/>
    <mergeCell ref="B20:H20"/>
    <mergeCell ref="I20:J20"/>
    <mergeCell ref="B14:F14"/>
    <mergeCell ref="G14:H14"/>
    <mergeCell ref="I14:J14"/>
    <mergeCell ref="B15:C18"/>
    <mergeCell ref="D15:F15"/>
    <mergeCell ref="G15:H18"/>
    <mergeCell ref="I15:J15"/>
    <mergeCell ref="D16:F16"/>
    <mergeCell ref="I16:J16"/>
    <mergeCell ref="D17:F17"/>
    <mergeCell ref="B12:F12"/>
    <mergeCell ref="G12:H12"/>
    <mergeCell ref="I12:J12"/>
    <mergeCell ref="B13:F13"/>
    <mergeCell ref="G13:H13"/>
    <mergeCell ref="I13:J13"/>
    <mergeCell ref="B10:F10"/>
    <mergeCell ref="G10:H10"/>
    <mergeCell ref="I10:J10"/>
    <mergeCell ref="B11:F11"/>
    <mergeCell ref="G11:H11"/>
    <mergeCell ref="I11:J11"/>
    <mergeCell ref="B5:C5"/>
    <mergeCell ref="D5:E5"/>
    <mergeCell ref="F5:J5"/>
    <mergeCell ref="B6:G6"/>
    <mergeCell ref="B7:J7"/>
    <mergeCell ref="B9:F9"/>
    <mergeCell ref="G9:H9"/>
    <mergeCell ref="I9:J9"/>
    <mergeCell ref="B2:E2"/>
    <mergeCell ref="F2:J2"/>
    <mergeCell ref="B3:E3"/>
    <mergeCell ref="F3:J3"/>
    <mergeCell ref="B4:C4"/>
    <mergeCell ref="D4:E4"/>
    <mergeCell ref="F4:J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topLeftCell="A43" workbookViewId="0">
      <selection activeCell="M7" sqref="M7"/>
    </sheetView>
  </sheetViews>
  <sheetFormatPr defaultColWidth="9.33203125" defaultRowHeight="12.75" x14ac:dyDescent="0.2"/>
  <cols>
    <col min="2" max="9" width="15.83203125" customWidth="1"/>
  </cols>
  <sheetData>
    <row r="2" spans="2:9" ht="15.75" customHeight="1" x14ac:dyDescent="0.2">
      <c r="B2" s="377" t="s">
        <v>220</v>
      </c>
      <c r="C2" s="379"/>
      <c r="D2" s="379"/>
      <c r="E2" s="379"/>
      <c r="F2" s="379"/>
      <c r="G2" s="379"/>
      <c r="H2" s="379"/>
      <c r="I2" s="378"/>
    </row>
    <row r="3" spans="2:9" ht="31.5" customHeight="1" x14ac:dyDescent="0.2">
      <c r="B3" s="380" t="s">
        <v>221</v>
      </c>
      <c r="C3" s="381"/>
      <c r="D3" s="382"/>
      <c r="E3" s="382"/>
      <c r="F3" s="382"/>
      <c r="G3" s="382"/>
      <c r="H3" s="382"/>
      <c r="I3" s="383" t="s">
        <v>222</v>
      </c>
    </row>
    <row r="4" spans="2:9" ht="15.75" customHeight="1" x14ac:dyDescent="0.2">
      <c r="B4" s="384" t="s">
        <v>223</v>
      </c>
      <c r="C4" s="385" t="s">
        <v>224</v>
      </c>
      <c r="D4" s="385"/>
      <c r="E4" s="385"/>
      <c r="F4" s="385"/>
      <c r="G4" s="385"/>
      <c r="H4" s="385"/>
      <c r="I4" s="386">
        <v>20</v>
      </c>
    </row>
    <row r="5" spans="2:9" ht="15.75" customHeight="1" x14ac:dyDescent="0.2">
      <c r="B5" s="387" t="s">
        <v>225</v>
      </c>
      <c r="C5" s="388" t="s">
        <v>226</v>
      </c>
      <c r="D5" s="388"/>
      <c r="E5" s="388"/>
      <c r="F5" s="388"/>
      <c r="G5" s="388"/>
      <c r="H5" s="388"/>
      <c r="I5" s="389">
        <v>8</v>
      </c>
    </row>
    <row r="6" spans="2:9" ht="15.75" customHeight="1" x14ac:dyDescent="0.2">
      <c r="B6" s="387" t="s">
        <v>227</v>
      </c>
      <c r="C6" s="388" t="s">
        <v>228</v>
      </c>
      <c r="D6" s="388"/>
      <c r="E6" s="388"/>
      <c r="F6" s="388"/>
      <c r="G6" s="388"/>
      <c r="H6" s="388"/>
      <c r="I6" s="389">
        <v>2.5</v>
      </c>
    </row>
    <row r="7" spans="2:9" ht="15.75" customHeight="1" x14ac:dyDescent="0.2">
      <c r="B7" s="387" t="s">
        <v>229</v>
      </c>
      <c r="C7" s="388" t="s">
        <v>230</v>
      </c>
      <c r="D7" s="388"/>
      <c r="E7" s="388"/>
      <c r="F7" s="388"/>
      <c r="G7" s="388"/>
      <c r="H7" s="388"/>
      <c r="I7" s="389">
        <v>1.5</v>
      </c>
    </row>
    <row r="8" spans="2:9" ht="15.75" customHeight="1" x14ac:dyDescent="0.2">
      <c r="B8" s="387" t="s">
        <v>231</v>
      </c>
      <c r="C8" s="388" t="s">
        <v>232</v>
      </c>
      <c r="D8" s="388"/>
      <c r="E8" s="388"/>
      <c r="F8" s="388"/>
      <c r="G8" s="388"/>
      <c r="H8" s="388"/>
      <c r="I8" s="389">
        <v>1</v>
      </c>
    </row>
    <row r="9" spans="2:9" ht="15.75" customHeight="1" x14ac:dyDescent="0.2">
      <c r="B9" s="387" t="s">
        <v>233</v>
      </c>
      <c r="C9" s="388" t="s">
        <v>234</v>
      </c>
      <c r="D9" s="388"/>
      <c r="E9" s="388"/>
      <c r="F9" s="388"/>
      <c r="G9" s="388"/>
      <c r="H9" s="388"/>
      <c r="I9" s="389">
        <v>0.6</v>
      </c>
    </row>
    <row r="10" spans="2:9" ht="15.75" customHeight="1" x14ac:dyDescent="0.2">
      <c r="B10" s="387" t="s">
        <v>235</v>
      </c>
      <c r="C10" s="388" t="s">
        <v>236</v>
      </c>
      <c r="D10" s="388"/>
      <c r="E10" s="388"/>
      <c r="F10" s="388"/>
      <c r="G10" s="388"/>
      <c r="H10" s="388"/>
      <c r="I10" s="389">
        <v>0.2</v>
      </c>
    </row>
    <row r="11" spans="2:9" ht="15.75" customHeight="1" x14ac:dyDescent="0.2">
      <c r="B11" s="387" t="s">
        <v>237</v>
      </c>
      <c r="C11" s="388" t="s">
        <v>238</v>
      </c>
      <c r="D11" s="388"/>
      <c r="E11" s="388"/>
      <c r="F11" s="388"/>
      <c r="G11" s="388"/>
      <c r="H11" s="388"/>
      <c r="I11" s="389">
        <v>3</v>
      </c>
    </row>
    <row r="12" spans="2:9" ht="15.75" customHeight="1" x14ac:dyDescent="0.2">
      <c r="B12" s="390" t="s">
        <v>239</v>
      </c>
      <c r="C12" s="388" t="s">
        <v>240</v>
      </c>
      <c r="D12" s="388"/>
      <c r="E12" s="388"/>
      <c r="F12" s="388"/>
      <c r="G12" s="388"/>
      <c r="H12" s="388"/>
      <c r="I12" s="391">
        <v>1</v>
      </c>
    </row>
    <row r="13" spans="2:9" ht="15.75" customHeight="1" x14ac:dyDescent="0.2">
      <c r="B13" s="392" t="s">
        <v>241</v>
      </c>
      <c r="C13" s="393"/>
      <c r="D13" s="393"/>
      <c r="E13" s="393"/>
      <c r="F13" s="393"/>
      <c r="G13" s="393"/>
      <c r="H13" s="393"/>
      <c r="I13" s="394">
        <v>37.799999999999997</v>
      </c>
    </row>
    <row r="14" spans="2:9" ht="15.75" customHeight="1" x14ac:dyDescent="0.2">
      <c r="B14" s="395" t="s">
        <v>242</v>
      </c>
      <c r="C14" s="397"/>
      <c r="D14" s="397"/>
      <c r="E14" s="397"/>
      <c r="F14" s="397"/>
      <c r="G14" s="397"/>
      <c r="H14" s="397"/>
      <c r="I14" s="396"/>
    </row>
    <row r="15" spans="2:9" ht="15.75" customHeight="1" x14ac:dyDescent="0.2">
      <c r="B15" s="398" t="s">
        <v>243</v>
      </c>
      <c r="C15" s="385" t="s">
        <v>244</v>
      </c>
      <c r="D15" s="385"/>
      <c r="E15" s="385"/>
      <c r="F15" s="385"/>
      <c r="G15" s="385"/>
      <c r="H15" s="385"/>
      <c r="I15" s="399"/>
    </row>
    <row r="16" spans="2:9" ht="15.75" customHeight="1" x14ac:dyDescent="0.25">
      <c r="B16" s="400" t="s">
        <v>245</v>
      </c>
      <c r="C16" s="401" t="s">
        <v>246</v>
      </c>
      <c r="D16" s="401"/>
      <c r="E16" s="401"/>
      <c r="F16" s="401"/>
      <c r="G16" s="401"/>
      <c r="H16" s="401"/>
      <c r="I16" s="402"/>
    </row>
    <row r="17" spans="2:9" ht="15.75" customHeight="1" x14ac:dyDescent="0.25">
      <c r="B17" s="400" t="s">
        <v>247</v>
      </c>
      <c r="C17" s="401" t="s">
        <v>248</v>
      </c>
      <c r="D17" s="401"/>
      <c r="E17" s="401"/>
      <c r="F17" s="401"/>
      <c r="G17" s="401"/>
      <c r="H17" s="401"/>
      <c r="I17" s="402"/>
    </row>
    <row r="18" spans="2:9" ht="15.75" customHeight="1" x14ac:dyDescent="0.2">
      <c r="B18" s="403" t="s">
        <v>249</v>
      </c>
      <c r="C18" s="401" t="s">
        <v>250</v>
      </c>
      <c r="D18" s="401"/>
      <c r="E18" s="401"/>
      <c r="F18" s="401"/>
      <c r="G18" s="401"/>
      <c r="H18" s="401"/>
      <c r="I18" s="404">
        <v>8.2200000000000006</v>
      </c>
    </row>
    <row r="19" spans="2:9" ht="15.75" customHeight="1" x14ac:dyDescent="0.2">
      <c r="B19" s="400" t="s">
        <v>251</v>
      </c>
      <c r="C19" s="401" t="s">
        <v>252</v>
      </c>
      <c r="D19" s="401"/>
      <c r="E19" s="401"/>
      <c r="F19" s="401"/>
      <c r="G19" s="401"/>
      <c r="H19" s="401"/>
      <c r="I19" s="405"/>
    </row>
    <row r="20" spans="2:9" ht="15.75" customHeight="1" x14ac:dyDescent="0.2">
      <c r="B20" s="406" t="s">
        <v>253</v>
      </c>
      <c r="C20" s="407"/>
      <c r="D20" s="407"/>
      <c r="E20" s="407"/>
      <c r="F20" s="407"/>
      <c r="G20" s="407"/>
      <c r="H20" s="407"/>
      <c r="I20" s="408">
        <v>8.2200000000000006</v>
      </c>
    </row>
    <row r="21" spans="2:9" ht="15.75" customHeight="1" x14ac:dyDescent="0.2">
      <c r="B21" s="409" t="s">
        <v>254</v>
      </c>
      <c r="C21" s="381"/>
      <c r="D21" s="381"/>
      <c r="E21" s="381"/>
      <c r="F21" s="381"/>
      <c r="G21" s="381"/>
      <c r="H21" s="381"/>
      <c r="I21" s="410"/>
    </row>
    <row r="22" spans="2:9" ht="15.75" customHeight="1" x14ac:dyDescent="0.25">
      <c r="B22" s="398" t="s">
        <v>255</v>
      </c>
      <c r="C22" s="411" t="s">
        <v>256</v>
      </c>
      <c r="D22" s="411"/>
      <c r="E22" s="411"/>
      <c r="F22" s="411"/>
      <c r="G22" s="411"/>
      <c r="H22" s="411"/>
      <c r="I22" s="412">
        <v>4.5999999999999996</v>
      </c>
    </row>
    <row r="23" spans="2:9" ht="15.75" customHeight="1" x14ac:dyDescent="0.25">
      <c r="B23" s="400" t="s">
        <v>257</v>
      </c>
      <c r="C23" s="413" t="s">
        <v>258</v>
      </c>
      <c r="D23" s="413"/>
      <c r="E23" s="413"/>
      <c r="F23" s="413"/>
      <c r="G23" s="413"/>
      <c r="H23" s="413"/>
      <c r="I23" s="414">
        <v>10.93</v>
      </c>
    </row>
    <row r="24" spans="2:9" ht="15.75" customHeight="1" x14ac:dyDescent="0.25">
      <c r="B24" s="403" t="s">
        <v>259</v>
      </c>
      <c r="C24" s="401" t="s">
        <v>260</v>
      </c>
      <c r="D24" s="401"/>
      <c r="E24" s="401"/>
      <c r="F24" s="401"/>
      <c r="G24" s="401"/>
      <c r="H24" s="401"/>
      <c r="I24" s="414">
        <v>10.199999999999999</v>
      </c>
    </row>
    <row r="25" spans="2:9" ht="15.75" customHeight="1" x14ac:dyDescent="0.25">
      <c r="B25" s="415" t="s">
        <v>261</v>
      </c>
      <c r="C25" s="416"/>
      <c r="D25" s="416"/>
      <c r="E25" s="416"/>
      <c r="F25" s="416"/>
      <c r="G25" s="416"/>
      <c r="H25" s="416"/>
      <c r="I25" s="417">
        <v>25.73</v>
      </c>
    </row>
    <row r="26" spans="2:9" ht="15.75" customHeight="1" x14ac:dyDescent="0.2">
      <c r="B26" s="409" t="s">
        <v>262</v>
      </c>
      <c r="C26" s="381"/>
      <c r="D26" s="381"/>
      <c r="E26" s="381"/>
      <c r="F26" s="381"/>
      <c r="G26" s="381"/>
      <c r="H26" s="381"/>
      <c r="I26" s="410"/>
    </row>
    <row r="27" spans="2:9" ht="15.75" customHeight="1" x14ac:dyDescent="0.2">
      <c r="B27" s="398" t="s">
        <v>263</v>
      </c>
      <c r="C27" s="385" t="s">
        <v>264</v>
      </c>
      <c r="D27" s="385"/>
      <c r="E27" s="385"/>
      <c r="F27" s="385"/>
      <c r="G27" s="385"/>
      <c r="H27" s="385"/>
      <c r="I27" s="418">
        <v>3.15</v>
      </c>
    </row>
    <row r="28" spans="2:9" ht="15.75" customHeight="1" x14ac:dyDescent="0.2">
      <c r="B28" s="400" t="s">
        <v>265</v>
      </c>
      <c r="C28" s="401" t="s">
        <v>266</v>
      </c>
      <c r="D28" s="401"/>
      <c r="E28" s="401"/>
      <c r="F28" s="401"/>
      <c r="G28" s="401"/>
      <c r="H28" s="401"/>
      <c r="I28" s="419">
        <v>0.87</v>
      </c>
    </row>
    <row r="29" spans="2:9" ht="15.75" customHeight="1" x14ac:dyDescent="0.2">
      <c r="B29" s="415" t="s">
        <v>267</v>
      </c>
      <c r="C29" s="420"/>
      <c r="D29" s="420"/>
      <c r="E29" s="420"/>
      <c r="F29" s="420"/>
      <c r="G29" s="420"/>
      <c r="H29" s="420"/>
      <c r="I29" s="421">
        <v>4.0199999999999996</v>
      </c>
    </row>
    <row r="30" spans="2:9" ht="15.75" customHeight="1" x14ac:dyDescent="0.2">
      <c r="B30" s="406"/>
      <c r="C30" s="422" t="s">
        <v>268</v>
      </c>
      <c r="D30" s="422"/>
      <c r="E30" s="422"/>
      <c r="F30" s="422"/>
      <c r="G30" s="422"/>
      <c r="H30" s="422"/>
      <c r="I30" s="423">
        <v>75.77</v>
      </c>
    </row>
    <row r="31" spans="2:9" ht="15.75" customHeight="1" x14ac:dyDescent="0.25">
      <c r="B31" s="424"/>
      <c r="C31" s="426"/>
      <c r="D31" s="426"/>
      <c r="E31" s="426"/>
      <c r="F31" s="426"/>
      <c r="G31" s="426"/>
      <c r="H31" s="426"/>
      <c r="I31" s="425"/>
    </row>
    <row r="32" spans="2:9" ht="15.75" customHeight="1" x14ac:dyDescent="0.25">
      <c r="B32" s="427"/>
      <c r="C32" s="428"/>
      <c r="D32" s="429" t="s">
        <v>269</v>
      </c>
      <c r="E32" s="429" t="s">
        <v>270</v>
      </c>
      <c r="F32" s="429" t="s">
        <v>271</v>
      </c>
      <c r="G32" s="429" t="s">
        <v>272</v>
      </c>
      <c r="H32" s="428"/>
      <c r="I32" s="402"/>
    </row>
    <row r="33" spans="2:9" ht="15.75" customHeight="1" x14ac:dyDescent="0.25">
      <c r="B33" s="427"/>
      <c r="C33" s="428"/>
      <c r="D33" s="430">
        <v>1.5</v>
      </c>
      <c r="E33" s="429">
        <v>24</v>
      </c>
      <c r="F33" s="431">
        <v>600</v>
      </c>
      <c r="G33" s="430">
        <v>7.5</v>
      </c>
      <c r="H33" s="428"/>
      <c r="I33" s="402"/>
    </row>
    <row r="34" spans="2:9" ht="15.75" customHeight="1" x14ac:dyDescent="0.2">
      <c r="B34" s="400"/>
      <c r="C34" s="401" t="s">
        <v>273</v>
      </c>
      <c r="D34" s="401"/>
      <c r="E34" s="401"/>
      <c r="F34" s="401"/>
      <c r="G34" s="401"/>
      <c r="H34" s="401"/>
      <c r="I34" s="432">
        <v>6</v>
      </c>
    </row>
    <row r="35" spans="2:9" ht="15.75" customHeight="1" x14ac:dyDescent="0.2">
      <c r="B35" s="400"/>
      <c r="C35" s="401" t="s">
        <v>274</v>
      </c>
      <c r="D35" s="401"/>
      <c r="E35" s="401"/>
      <c r="F35" s="401"/>
      <c r="G35" s="401"/>
      <c r="H35" s="401"/>
      <c r="I35" s="432">
        <v>5.68</v>
      </c>
    </row>
    <row r="36" spans="2:9" ht="15.75" customHeight="1" x14ac:dyDescent="0.2">
      <c r="B36" s="403"/>
      <c r="C36" s="401" t="s">
        <v>275</v>
      </c>
      <c r="D36" s="401"/>
      <c r="E36" s="401"/>
      <c r="F36" s="401"/>
      <c r="G36" s="401"/>
      <c r="H36" s="401"/>
      <c r="I36" s="433">
        <v>28.5</v>
      </c>
    </row>
    <row r="37" spans="2:9" ht="15.75" customHeight="1" x14ac:dyDescent="0.2">
      <c r="B37" s="400"/>
      <c r="C37" s="401" t="s">
        <v>276</v>
      </c>
      <c r="D37" s="401"/>
      <c r="E37" s="401"/>
      <c r="F37" s="401"/>
      <c r="G37" s="401"/>
      <c r="H37" s="401"/>
      <c r="I37" s="434">
        <v>3.25</v>
      </c>
    </row>
    <row r="38" spans="2:9" ht="15.75" customHeight="1" x14ac:dyDescent="0.2">
      <c r="B38" s="400"/>
      <c r="C38" s="401" t="s">
        <v>277</v>
      </c>
      <c r="D38" s="401"/>
      <c r="E38" s="401"/>
      <c r="F38" s="401"/>
      <c r="G38" s="401"/>
      <c r="H38" s="401"/>
      <c r="I38" s="434">
        <v>4.8</v>
      </c>
    </row>
    <row r="39" spans="2:9" ht="15.75" customHeight="1" x14ac:dyDescent="0.2">
      <c r="B39" s="435"/>
      <c r="C39" s="436" t="s">
        <v>278</v>
      </c>
      <c r="D39" s="436"/>
      <c r="E39" s="436"/>
      <c r="F39" s="436"/>
      <c r="G39" s="436"/>
      <c r="H39" s="436"/>
      <c r="I39" s="408">
        <v>2</v>
      </c>
    </row>
    <row r="40" spans="2:9" ht="15.75" customHeight="1" x14ac:dyDescent="0.2">
      <c r="B40" s="437" t="s">
        <v>279</v>
      </c>
      <c r="C40" s="438"/>
      <c r="D40" s="439"/>
      <c r="E40" s="439"/>
      <c r="F40" s="439"/>
      <c r="G40" s="439"/>
      <c r="H40" s="439"/>
      <c r="I40" s="440">
        <v>126</v>
      </c>
    </row>
    <row r="41" spans="2:9" x14ac:dyDescent="0.2">
      <c r="B41" s="441"/>
      <c r="C41" s="441"/>
      <c r="D41" s="441"/>
      <c r="E41" s="441"/>
      <c r="F41" s="441"/>
      <c r="G41" s="441"/>
      <c r="H41" s="441"/>
      <c r="I41" s="441"/>
    </row>
    <row r="42" spans="2:9" ht="27" customHeight="1" x14ac:dyDescent="0.2">
      <c r="B42" s="165" t="s">
        <v>280</v>
      </c>
      <c r="C42" s="165"/>
      <c r="D42" s="165"/>
      <c r="E42" s="165"/>
      <c r="F42" s="165"/>
      <c r="G42" s="165"/>
      <c r="H42" s="165"/>
      <c r="I42" s="165"/>
    </row>
  </sheetData>
  <mergeCells count="34">
    <mergeCell ref="C38:H38"/>
    <mergeCell ref="C39:H39"/>
    <mergeCell ref="B40:C40"/>
    <mergeCell ref="B42:I42"/>
    <mergeCell ref="C30:H30"/>
    <mergeCell ref="B31:I31"/>
    <mergeCell ref="C34:H34"/>
    <mergeCell ref="C35:H35"/>
    <mergeCell ref="C36:H36"/>
    <mergeCell ref="C37:H37"/>
    <mergeCell ref="C22:H22"/>
    <mergeCell ref="C23:H23"/>
    <mergeCell ref="C24:H24"/>
    <mergeCell ref="B26:I26"/>
    <mergeCell ref="C27:H27"/>
    <mergeCell ref="C28:H28"/>
    <mergeCell ref="C15:H15"/>
    <mergeCell ref="C16:H16"/>
    <mergeCell ref="C17:H17"/>
    <mergeCell ref="C18:H18"/>
    <mergeCell ref="C19:H19"/>
    <mergeCell ref="B21:I21"/>
    <mergeCell ref="C8:H8"/>
    <mergeCell ref="C9:H9"/>
    <mergeCell ref="C10:H10"/>
    <mergeCell ref="C11:H11"/>
    <mergeCell ref="C12:H12"/>
    <mergeCell ref="B14:I14"/>
    <mergeCell ref="B2:I2"/>
    <mergeCell ref="B3:C3"/>
    <mergeCell ref="C4:H4"/>
    <mergeCell ref="C5:H5"/>
    <mergeCell ref="C6:H6"/>
    <mergeCell ref="C7:H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</vt:lpstr>
      <vt:lpstr>Planilha6</vt:lpstr>
      <vt:lpstr>COMPOSIÇÃO</vt:lpstr>
      <vt:lpstr>CRONOGRAMA</vt:lpstr>
      <vt:lpstr>B D I</vt:lpstr>
      <vt:lpstr>ENCARGOS</vt:lpstr>
      <vt:lpstr>CRONOGRAMA!Area_de_impressao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SÉRGIO</dc:creator>
  <cp:lastModifiedBy>PC-BN</cp:lastModifiedBy>
  <dcterms:created xsi:type="dcterms:W3CDTF">2022-10-12T19:48:39Z</dcterms:created>
  <dcterms:modified xsi:type="dcterms:W3CDTF">2023-02-09T14:09:39Z</dcterms:modified>
</cp:coreProperties>
</file>